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drawings/drawing3.xml" ContentType="application/vnd.openxmlformats-officedocument.drawing+xml"/>
  <Override PartName="/xl/ctrlProps/ctrlProp1.xml" ContentType="application/vnd.ms-excel.controlproperties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/>
  <bookViews>
    <workbookView xWindow="0" yWindow="0" windowWidth="20490" windowHeight="7515" tabRatio="767"/>
  </bookViews>
  <sheets>
    <sheet name="Plant Inventory" sheetId="1" r:id="rId1"/>
    <sheet name="Seed Starting Log" sheetId="21" r:id="rId2"/>
    <sheet name="Task List" sheetId="7" r:id="rId3"/>
    <sheet name="Garden Planning Grid" sheetId="5" r:id="rId4"/>
  </sheets>
  <definedNames>
    <definedName name="CalendarMonth">IF(Month="January",1,IF(Month="February",2,IF(Month="March",3,IF(Month="April",4,IF(Month="May",5,IF(Month="June",6,IF(Month="July",7,IF(Month="August",8,IF(Month="September",9,IF(Month="October",10,IF(Month="November",11,12)))))))))))</definedName>
    <definedName name="CalendarYear">'Task List'!$N$6</definedName>
    <definedName name="DueDate">TaskList[[due date]:[% complete]]</definedName>
    <definedName name="Month">'Task List'!$I$6</definedName>
    <definedName name="TransplantDate">'Seed Starting Log'!$G$4</definedName>
  </definedNames>
  <calcPr calcId="145621"/>
</workbook>
</file>

<file path=xl/calcChain.xml><?xml version="1.0" encoding="utf-8"?>
<calcChain xmlns="http://schemas.openxmlformats.org/spreadsheetml/2006/main">
  <c r="H11" i="1" l="1"/>
  <c r="E11" i="7" l="1"/>
  <c r="E9" i="7"/>
  <c r="O19" i="7"/>
  <c r="O20" i="7"/>
  <c r="N20" i="7"/>
  <c r="M20" i="7"/>
  <c r="L20" i="7"/>
  <c r="K20" i="7"/>
  <c r="J20" i="7"/>
  <c r="I20" i="7"/>
  <c r="O18" i="7"/>
  <c r="N18" i="7"/>
  <c r="M18" i="7"/>
  <c r="L18" i="7"/>
  <c r="K18" i="7"/>
  <c r="J18" i="7"/>
  <c r="I18" i="7"/>
  <c r="O16" i="7"/>
  <c r="N16" i="7"/>
  <c r="M16" i="7"/>
  <c r="L16" i="7"/>
  <c r="K16" i="7"/>
  <c r="J16" i="7"/>
  <c r="I16" i="7"/>
  <c r="O14" i="7"/>
  <c r="N14" i="7"/>
  <c r="M14" i="7"/>
  <c r="L14" i="7"/>
  <c r="K14" i="7"/>
  <c r="J14" i="7"/>
  <c r="I14" i="7"/>
  <c r="O12" i="7"/>
  <c r="N12" i="7"/>
  <c r="M12" i="7"/>
  <c r="L12" i="7"/>
  <c r="K12" i="7"/>
  <c r="J12" i="7"/>
  <c r="I12" i="7"/>
  <c r="O10" i="7"/>
  <c r="N10" i="7"/>
  <c r="M10" i="7"/>
  <c r="L10" i="7"/>
  <c r="K10" i="7"/>
  <c r="J10" i="7"/>
  <c r="I10" i="7"/>
  <c r="I9" i="7" l="1"/>
  <c r="M9" i="7"/>
  <c r="J11" i="7"/>
  <c r="N11" i="7"/>
  <c r="K9" i="7"/>
  <c r="O9" i="7"/>
  <c r="L11" i="7"/>
  <c r="O13" i="7"/>
  <c r="J13" i="7"/>
  <c r="J9" i="7"/>
  <c r="L9" i="7"/>
  <c r="N9" i="7"/>
  <c r="I11" i="7"/>
  <c r="K11" i="7"/>
  <c r="M11" i="7"/>
  <c r="O11" i="7"/>
  <c r="L13" i="7"/>
  <c r="N15" i="7"/>
  <c r="I13" i="7"/>
  <c r="K13" i="7"/>
  <c r="M13" i="7"/>
  <c r="J15" i="7"/>
  <c r="O17" i="7"/>
  <c r="N13" i="7"/>
  <c r="I15" i="7"/>
  <c r="L15" i="7"/>
  <c r="K17" i="7"/>
  <c r="L19" i="7"/>
  <c r="I17" i="7"/>
  <c r="M17" i="7"/>
  <c r="J19" i="7"/>
  <c r="N19" i="7"/>
  <c r="K15" i="7"/>
  <c r="M15" i="7"/>
  <c r="O15" i="7"/>
  <c r="J17" i="7"/>
  <c r="L17" i="7"/>
  <c r="N17" i="7"/>
  <c r="I19" i="7"/>
  <c r="K19" i="7"/>
  <c r="M19" i="7"/>
  <c r="C11" i="1" l="1"/>
  <c r="D13" i="21"/>
  <c r="E10" i="7" l="1"/>
  <c r="E12" i="7"/>
  <c r="E13" i="7"/>
  <c r="G12" i="21" l="1"/>
  <c r="I12" i="21" s="1"/>
  <c r="G10" i="21"/>
  <c r="I10" i="21" s="1"/>
  <c r="G11" i="21"/>
  <c r="I11" i="21" s="1"/>
  <c r="H13" i="21"/>
</calcChain>
</file>

<file path=xl/sharedStrings.xml><?xml version="1.0" encoding="utf-8"?>
<sst xmlns="http://schemas.openxmlformats.org/spreadsheetml/2006/main" count="104" uniqueCount="92">
  <si>
    <t>Plant Inventory</t>
  </si>
  <si>
    <t>Perennial</t>
  </si>
  <si>
    <t>Pink</t>
  </si>
  <si>
    <t>West bed</t>
  </si>
  <si>
    <t>4.5 - 6.0 pH</t>
  </si>
  <si>
    <t>4 - 6 feet</t>
  </si>
  <si>
    <t>Division</t>
  </si>
  <si>
    <t>8-8-8</t>
  </si>
  <si>
    <t>South bed</t>
  </si>
  <si>
    <t>spring &amp; summer</t>
  </si>
  <si>
    <t>P1</t>
  </si>
  <si>
    <t>B1</t>
  </si>
  <si>
    <t>Garden Planning Grid</t>
  </si>
  <si>
    <t>Seed Starting Log</t>
  </si>
  <si>
    <t>Catalog</t>
  </si>
  <si>
    <t>S1</t>
  </si>
  <si>
    <t>S2</t>
  </si>
  <si>
    <t>S3</t>
  </si>
  <si>
    <t>Tomato</t>
  </si>
  <si>
    <t>Bell Pepper</t>
  </si>
  <si>
    <t>Sunflower</t>
  </si>
  <si>
    <t>Garden Supply</t>
  </si>
  <si>
    <t>Allow soil to dry slightly between watering</t>
  </si>
  <si>
    <t>Nicked seed, soaked for 24 hours</t>
  </si>
  <si>
    <t>id</t>
  </si>
  <si>
    <t>name</t>
  </si>
  <si>
    <t>type</t>
  </si>
  <si>
    <t>source</t>
  </si>
  <si>
    <t>size</t>
  </si>
  <si>
    <t>cost</t>
  </si>
  <si>
    <t>date planted</t>
  </si>
  <si>
    <t>location</t>
  </si>
  <si>
    <t>soil</t>
  </si>
  <si>
    <t>schedule</t>
  </si>
  <si>
    <t>notes</t>
  </si>
  <si>
    <t>color</t>
  </si>
  <si>
    <t>totals</t>
  </si>
  <si>
    <t>tray no.</t>
  </si>
  <si>
    <t>germination</t>
  </si>
  <si>
    <t>growth</t>
  </si>
  <si>
    <t>sow date</t>
  </si>
  <si>
    <t>total seeds</t>
  </si>
  <si>
    <t>feeding</t>
  </si>
  <si>
    <t>Transplant date (date of last frost + any additional days):</t>
  </si>
  <si>
    <t>S</t>
  </si>
  <si>
    <t>M</t>
  </si>
  <si>
    <t>T</t>
  </si>
  <si>
    <t>W</t>
  </si>
  <si>
    <t>F</t>
  </si>
  <si>
    <t>Task List</t>
  </si>
  <si>
    <t>Plant bell peppers</t>
  </si>
  <si>
    <t>Plant sunflowers</t>
  </si>
  <si>
    <t>Prep soil for planting</t>
  </si>
  <si>
    <t>task</t>
  </si>
  <si>
    <t>due date</t>
  </si>
  <si>
    <t>% complete</t>
  </si>
  <si>
    <t>done?</t>
  </si>
  <si>
    <t>Start in 3" pots</t>
  </si>
  <si>
    <t>Keep soil moist</t>
  </si>
  <si>
    <t xml:space="preserve">* 1 square = 1 square foot </t>
  </si>
  <si>
    <t>Plant tomato seeds</t>
  </si>
  <si>
    <t>Transplant date</t>
  </si>
  <si>
    <t>fertilizer</t>
  </si>
  <si>
    <t>Local greenhouse</t>
  </si>
  <si>
    <t xml:space="preserve">FEEDING/FERTILIZATION &amp; NOTES  </t>
  </si>
  <si>
    <t xml:space="preserve">PLANTING DATA  </t>
  </si>
  <si>
    <t xml:space="preserve">PLANT DATA  </t>
  </si>
  <si>
    <t xml:space="preserve">SEED DATA  </t>
  </si>
  <si>
    <t xml:space="preserve">AVERAGES  </t>
  </si>
  <si>
    <t xml:space="preserve">FEEDING &amp; NOTES  </t>
  </si>
  <si>
    <t xml:space="preserve">TASK LIST  </t>
  </si>
  <si>
    <t xml:space="preserve">NOTES  </t>
  </si>
  <si>
    <t xml:space="preserve">GARDEN PLOT DESCRIPTION  </t>
  </si>
  <si>
    <t>April</t>
  </si>
  <si>
    <t>Pink Orchid</t>
  </si>
  <si>
    <t>70 inches</t>
  </si>
  <si>
    <t>Blue Hydrangaes</t>
  </si>
  <si>
    <t>Annual</t>
  </si>
  <si>
    <t>Blue</t>
  </si>
  <si>
    <t>North bed</t>
  </si>
  <si>
    <t>5.2 - 5.5 pH</t>
  </si>
  <si>
    <t>25-5-30</t>
  </si>
  <si>
    <t>late spring, early summer</t>
  </si>
  <si>
    <t>R1</t>
  </si>
  <si>
    <t>Rose</t>
  </si>
  <si>
    <t>Nursery</t>
  </si>
  <si>
    <t>Pink / Red</t>
  </si>
  <si>
    <t>5 - 6 feet</t>
  </si>
  <si>
    <t>6.5 - 7.0 pH</t>
  </si>
  <si>
    <t>6-12-6</t>
  </si>
  <si>
    <t>All year</t>
  </si>
  <si>
    <t>Outdoors and indoors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</si>
</sst>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4" formatCode="_(&quot;$&quot;* #,##0.00_);_(&quot;$&quot;* \(#,##0.00\);_(&quot;$&quot;* &quot;-&quot;??_);_(@_)"/>
    <numFmt numFmtId="164" formatCode="&quot;$&quot;#,##0.00"/>
    <numFmt numFmtId="165" formatCode="mmmm\ yyyy"/>
    <numFmt numFmtId="166" formatCode="d"/>
    <numFmt numFmtId="167" formatCode="_(@"/>
    <numFmt numFmtId="168" formatCode="0%_)"/>
    <numFmt numFmtId="169" formatCode=";;;"/>
  </numFmts>
  <fonts count="48" x14ac:knownFonts="1">
    <font>
      <sz val="9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1"/>
      <color theme="0"/>
      <name val="Arial"/>
      <family val="2"/>
      <scheme val="minor"/>
    </font>
    <font>
      <sz val="10"/>
      <name val="Arial"/>
      <family val="2"/>
      <scheme val="minor"/>
    </font>
    <font>
      <sz val="10"/>
      <name val="MS Sans Serif"/>
      <family val="2"/>
    </font>
    <font>
      <sz val="8"/>
      <name val="Arial"/>
      <family val="2"/>
      <scheme val="minor"/>
    </font>
    <font>
      <sz val="11"/>
      <name val="Arial"/>
      <family val="2"/>
      <scheme val="minor"/>
    </font>
    <font>
      <b/>
      <sz val="28"/>
      <color theme="1" tint="0.34998626667073579"/>
      <name val="Arial"/>
      <family val="2"/>
      <scheme val="minor"/>
    </font>
    <font>
      <sz val="10"/>
      <color indexed="63"/>
      <name val="Arial"/>
      <family val="2"/>
      <scheme val="minor"/>
    </font>
    <font>
      <sz val="10"/>
      <name val="Century Gothic"/>
      <family val="2"/>
    </font>
    <font>
      <sz val="10"/>
      <color theme="7" tint="0.79998168889431442"/>
      <name val="Arial"/>
      <family val="2"/>
      <scheme val="minor"/>
    </font>
    <font>
      <sz val="10"/>
      <color theme="0" tint="-0.249977111117893"/>
      <name val="Arial"/>
      <family val="2"/>
      <scheme val="minor"/>
    </font>
    <font>
      <sz val="11"/>
      <color theme="5" tint="0.79998168889431442"/>
      <name val="Arial"/>
      <family val="2"/>
      <scheme val="minor"/>
    </font>
    <font>
      <sz val="11"/>
      <color theme="7" tint="0.39997558519241921"/>
      <name val="Arial"/>
      <family val="2"/>
      <scheme val="minor"/>
    </font>
    <font>
      <sz val="10"/>
      <color theme="5" tint="0.79998168889431442"/>
      <name val="Arial"/>
      <family val="2"/>
      <scheme val="minor"/>
    </font>
    <font>
      <sz val="10"/>
      <color theme="6" tint="0.79998168889431442"/>
      <name val="Arial"/>
      <family val="2"/>
      <scheme val="minor"/>
    </font>
    <font>
      <b/>
      <sz val="14"/>
      <color theme="0"/>
      <name val="Arial"/>
      <family val="2"/>
      <scheme val="minor"/>
    </font>
    <font>
      <b/>
      <sz val="24"/>
      <color theme="7"/>
      <name val="Calibri"/>
      <family val="2"/>
      <scheme val="major"/>
    </font>
    <font>
      <sz val="36"/>
      <color theme="3"/>
      <name val="Calibri"/>
      <family val="2"/>
      <scheme val="major"/>
    </font>
    <font>
      <sz val="11"/>
      <color theme="7" tint="0.79998168889431442"/>
      <name val="Calibri"/>
      <family val="2"/>
      <scheme val="major"/>
    </font>
    <font>
      <sz val="11"/>
      <color theme="5" tint="0.79998168889431442"/>
      <name val="Calibri"/>
      <family val="2"/>
      <scheme val="major"/>
    </font>
    <font>
      <sz val="11"/>
      <color theme="4" tint="0.79998168889431442"/>
      <name val="Calibri"/>
      <family val="2"/>
      <scheme val="major"/>
    </font>
    <font>
      <sz val="11"/>
      <color theme="6" tint="0.79998168889431442"/>
      <name val="Calibri"/>
      <family val="2"/>
      <scheme val="major"/>
    </font>
    <font>
      <sz val="12"/>
      <color theme="7" tint="-0.249977111117893"/>
      <name val="Arial"/>
      <family val="2"/>
      <scheme val="minor"/>
    </font>
    <font>
      <sz val="11"/>
      <color theme="4" tint="0.79998168889431442"/>
      <name val="Arial"/>
      <family val="2"/>
      <scheme val="minor"/>
    </font>
    <font>
      <sz val="12"/>
      <color theme="1"/>
      <name val="Arial"/>
      <family val="2"/>
      <scheme val="minor"/>
    </font>
    <font>
      <sz val="12"/>
      <color theme="4" tint="0.79998168889431442"/>
      <name val="Calibri"/>
      <family val="2"/>
      <scheme val="major"/>
    </font>
    <font>
      <sz val="12"/>
      <color theme="1"/>
      <name val="MS Sans Serif"/>
      <family val="2"/>
    </font>
    <font>
      <sz val="12"/>
      <color theme="5" tint="0.79998168889431442"/>
      <name val="Calibri"/>
      <family val="2"/>
      <scheme val="major"/>
    </font>
    <font>
      <sz val="12"/>
      <color theme="0" tint="-0.249977111117893"/>
      <name val="Arial"/>
      <family val="2"/>
      <scheme val="minor"/>
    </font>
    <font>
      <sz val="12"/>
      <color theme="4" tint="0.79998168889431442"/>
      <name val="Arial"/>
      <family val="2"/>
      <scheme val="minor"/>
    </font>
    <font>
      <sz val="12"/>
      <color theme="0" tint="-4.9989318521683403E-2"/>
      <name val="Arial"/>
      <family val="2"/>
      <scheme val="minor"/>
    </font>
    <font>
      <sz val="12"/>
      <color theme="5" tint="0.79998168889431442"/>
      <name val="Arial"/>
      <family val="2"/>
      <scheme val="minor"/>
    </font>
    <font>
      <sz val="12"/>
      <color rgb="FFEBE3DD"/>
      <name val="Calibri"/>
      <family val="2"/>
      <scheme val="major"/>
    </font>
    <font>
      <sz val="12"/>
      <color rgb="FFEBE3DD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36"/>
      <color theme="3"/>
      <name val="Curlz MT"/>
      <family val="5"/>
    </font>
    <font>
      <b/>
      <sz val="48"/>
      <color rgb="FF00B050"/>
      <name val="Curlz MT"/>
      <family val="5"/>
    </font>
    <font>
      <sz val="11"/>
      <color theme="0" tint="-4.9989318521683403E-2"/>
      <name val="Arial"/>
      <family val="2"/>
      <scheme val="minor"/>
    </font>
    <font>
      <sz val="11"/>
      <color theme="6" tint="0.79998168889431442"/>
      <name val="Arial"/>
      <family val="2"/>
      <scheme val="minor"/>
    </font>
    <font>
      <sz val="11"/>
      <color theme="7" tint="0.79998168889431442"/>
      <name val="Arial"/>
      <family val="2"/>
      <scheme val="minor"/>
    </font>
    <font>
      <b/>
      <sz val="11"/>
      <color theme="4"/>
      <name val="Arial"/>
      <family val="2"/>
      <scheme val="minor"/>
    </font>
    <font>
      <b/>
      <sz val="12"/>
      <color theme="1"/>
      <name val="Arial"/>
      <family val="2"/>
      <scheme val="minor"/>
    </font>
    <font>
      <b/>
      <sz val="10"/>
      <color rgb="FFC00000"/>
      <name val="Arial"/>
      <family val="2"/>
      <scheme val="minor"/>
    </font>
    <font>
      <sz val="11"/>
      <color rgb="FFFFEFEF"/>
      <name val="Arial"/>
      <family val="2"/>
      <scheme val="minor"/>
    </font>
    <font>
      <sz val="11"/>
      <color rgb="FFFFE7E7"/>
      <name val="Arial"/>
      <family val="2"/>
      <scheme val="minor"/>
    </font>
  </fonts>
  <fills count="23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4" tint="0.59999389629810485"/>
        <bgColor indexed="65"/>
      </patternFill>
    </fill>
    <fill>
      <patternFill patternType="solid">
        <fgColor indexed="9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A40000"/>
        <bgColor indexed="64"/>
      </patternFill>
    </fill>
    <fill>
      <patternFill patternType="solid">
        <fgColor rgb="FF7A5F4A"/>
        <bgColor indexed="64"/>
      </patternFill>
    </fill>
    <fill>
      <patternFill patternType="solid">
        <fgColor rgb="FFEBE3DD"/>
        <bgColor indexed="64"/>
      </patternFill>
    </fill>
    <fill>
      <patternFill patternType="solid">
        <fgColor rgb="FFFFABAB"/>
        <bgColor indexed="64"/>
      </patternFill>
    </fill>
    <fill>
      <patternFill patternType="solid">
        <fgColor rgb="FFEE6000"/>
        <bgColor indexed="64"/>
      </patternFill>
    </fill>
    <fill>
      <patternFill patternType="solid">
        <fgColor rgb="FFAC0000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rgb="FF996600"/>
        <bgColor indexed="64"/>
      </patternFill>
    </fill>
    <fill>
      <patternFill patternType="solid">
        <fgColor rgb="FFFFE5E5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E7E7"/>
        <bgColor indexed="64"/>
      </patternFill>
    </fill>
  </fills>
  <borders count="15">
    <border>
      <left/>
      <right/>
      <top/>
      <bottom/>
      <diagonal/>
    </border>
    <border>
      <left style="thin">
        <color theme="4" tint="0.39994506668294322"/>
      </left>
      <right style="thin">
        <color theme="4" tint="0.39994506668294322"/>
      </right>
      <top style="thin">
        <color theme="4" tint="0.39994506668294322"/>
      </top>
      <bottom style="thin">
        <color theme="4" tint="0.39994506668294322"/>
      </bottom>
      <diagonal/>
    </border>
    <border>
      <left/>
      <right/>
      <top/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7"/>
      </left>
      <right style="thin">
        <color theme="7"/>
      </right>
      <top style="thin">
        <color theme="7"/>
      </top>
      <bottom style="thin">
        <color theme="7"/>
      </bottom>
      <diagonal/>
    </border>
    <border>
      <left style="thin">
        <color theme="7"/>
      </left>
      <right style="thin">
        <color theme="7"/>
      </right>
      <top style="thin">
        <color theme="7"/>
      </top>
      <bottom/>
      <diagonal/>
    </border>
    <border>
      <left style="thin">
        <color theme="7"/>
      </left>
      <right style="thin">
        <color theme="7"/>
      </right>
      <top/>
      <bottom style="thin">
        <color theme="7"/>
      </bottom>
      <diagonal/>
    </border>
    <border>
      <left style="medium">
        <color theme="0"/>
      </left>
      <right/>
      <top/>
      <bottom/>
      <diagonal/>
    </border>
    <border>
      <left style="medium">
        <color theme="0"/>
      </left>
      <right/>
      <top/>
      <bottom style="thin">
        <color theme="0" tint="-0.24994659260841701"/>
      </bottom>
      <diagonal/>
    </border>
    <border>
      <left style="medium">
        <color theme="0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/>
      <bottom style="medium">
        <color rgb="FFFF6600"/>
      </bottom>
      <diagonal/>
    </border>
    <border>
      <left/>
      <right/>
      <top style="medium">
        <color rgb="FFFF6600"/>
      </top>
      <bottom style="medium">
        <color rgb="FFFF6600"/>
      </bottom>
      <diagonal/>
    </border>
    <border>
      <left/>
      <right style="medium">
        <color theme="0"/>
      </right>
      <top/>
      <bottom/>
      <diagonal/>
    </border>
    <border>
      <left style="thin">
        <color indexed="22"/>
      </left>
      <right style="thin">
        <color rgb="FFAC0000"/>
      </right>
      <top style="thin">
        <color rgb="FFAC0000"/>
      </top>
      <bottom style="thin">
        <color rgb="FFAC0000"/>
      </bottom>
      <diagonal/>
    </border>
    <border>
      <left style="thin">
        <color rgb="FFAC0000"/>
      </left>
      <right style="thin">
        <color rgb="FFAC0000"/>
      </right>
      <top style="thin">
        <color rgb="FFAC0000"/>
      </top>
      <bottom style="thin">
        <color rgb="FFAC0000"/>
      </bottom>
      <diagonal/>
    </border>
  </borders>
  <cellStyleXfs count="9">
    <xf numFmtId="0" fontId="0" fillId="0" borderId="0"/>
    <xf numFmtId="9" fontId="3" fillId="0" borderId="0" applyFont="0" applyFill="0" applyBorder="0" applyAlignment="0" applyProtection="0"/>
    <xf numFmtId="0" fontId="20" fillId="0" borderId="0" applyNumberFormat="0" applyFill="0" applyBorder="0" applyAlignment="0" applyProtection="0"/>
    <xf numFmtId="0" fontId="5" fillId="0" borderId="0"/>
    <xf numFmtId="0" fontId="6" fillId="0" borderId="0"/>
    <xf numFmtId="0" fontId="8" fillId="0" borderId="0"/>
    <xf numFmtId="0" fontId="9" fillId="0" borderId="0" applyNumberFormat="0" applyFill="0" applyAlignment="0" applyProtection="0"/>
    <xf numFmtId="0" fontId="10" fillId="3" borderId="0" applyNumberFormat="0" applyBorder="0" applyAlignment="0" applyProtection="0"/>
    <xf numFmtId="0" fontId="4" fillId="2" borderId="1" applyNumberFormat="0" applyAlignment="0" applyProtection="0"/>
  </cellStyleXfs>
  <cellXfs count="140">
    <xf numFmtId="0" fontId="0" fillId="0" borderId="0" xfId="0"/>
    <xf numFmtId="0" fontId="0" fillId="0" borderId="0" xfId="0" applyAlignment="1">
      <alignment wrapText="1"/>
    </xf>
    <xf numFmtId="0" fontId="5" fillId="0" borderId="0" xfId="3" applyFont="1" applyFill="1"/>
    <xf numFmtId="0" fontId="5" fillId="0" borderId="0" xfId="3"/>
    <xf numFmtId="0" fontId="8" fillId="4" borderId="0" xfId="5" applyFill="1"/>
    <xf numFmtId="0" fontId="11" fillId="4" borderId="0" xfId="5" applyFont="1" applyFill="1"/>
    <xf numFmtId="0" fontId="11" fillId="0" borderId="0" xfId="5" applyFont="1"/>
    <xf numFmtId="0" fontId="8" fillId="0" borderId="0" xfId="5"/>
    <xf numFmtId="0" fontId="0" fillId="0" borderId="0" xfId="0" applyAlignment="1">
      <alignment horizontal="left" indent="3"/>
    </xf>
    <xf numFmtId="0" fontId="0" fillId="0" borderId="0" xfId="0" applyAlignment="1">
      <alignment vertical="top"/>
    </xf>
    <xf numFmtId="0" fontId="0" fillId="0" borderId="0" xfId="0" applyAlignment="1">
      <alignment horizontal="right" vertical="top" wrapText="1"/>
    </xf>
    <xf numFmtId="14" fontId="2" fillId="0" borderId="0" xfId="0" applyNumberFormat="1" applyFont="1" applyAlignment="1">
      <alignment horizontal="left" vertical="center" indent="1"/>
    </xf>
    <xf numFmtId="0" fontId="18" fillId="10" borderId="0" xfId="0" applyFont="1" applyFill="1" applyBorder="1" applyAlignment="1">
      <alignment horizontal="center" vertical="center"/>
    </xf>
    <xf numFmtId="0" fontId="20" fillId="0" borderId="0" xfId="2" applyAlignment="1"/>
    <xf numFmtId="0" fontId="0" fillId="10" borderId="0" xfId="0" applyFill="1"/>
    <xf numFmtId="14" fontId="8" fillId="0" borderId="0" xfId="5" applyNumberFormat="1"/>
    <xf numFmtId="169" fontId="8" fillId="0" borderId="0" xfId="5" applyNumberFormat="1"/>
    <xf numFmtId="167" fontId="15" fillId="10" borderId="7" xfId="0" applyNumberFormat="1" applyFont="1" applyFill="1" applyBorder="1" applyAlignment="1"/>
    <xf numFmtId="0" fontId="2" fillId="0" borderId="0" xfId="0" applyFont="1" applyAlignment="1">
      <alignment horizontal="left" vertical="center" indent="6"/>
    </xf>
    <xf numFmtId="0" fontId="27" fillId="0" borderId="0" xfId="0" applyFont="1"/>
    <xf numFmtId="167" fontId="29" fillId="0" borderId="0" xfId="0" applyNumberFormat="1" applyFont="1"/>
    <xf numFmtId="167" fontId="27" fillId="0" borderId="0" xfId="0" applyNumberFormat="1" applyFont="1"/>
    <xf numFmtId="167" fontId="32" fillId="12" borderId="7" xfId="0" applyNumberFormat="1" applyFont="1" applyFill="1" applyBorder="1"/>
    <xf numFmtId="167" fontId="27" fillId="12" borderId="0" xfId="0" applyNumberFormat="1" applyFont="1" applyFill="1"/>
    <xf numFmtId="0" fontId="27" fillId="12" borderId="0" xfId="0" applyFont="1" applyFill="1"/>
    <xf numFmtId="0" fontId="27" fillId="8" borderId="7" xfId="0" applyFont="1" applyFill="1" applyBorder="1"/>
    <xf numFmtId="0" fontId="27" fillId="8" borderId="0" xfId="0" applyFont="1" applyFill="1"/>
    <xf numFmtId="167" fontId="32" fillId="12" borderId="7" xfId="0" applyNumberFormat="1" applyFont="1" applyFill="1" applyBorder="1" applyAlignment="1">
      <alignment horizontal="left" vertical="center"/>
    </xf>
    <xf numFmtId="167" fontId="32" fillId="12" borderId="0" xfId="0" applyNumberFormat="1" applyFont="1" applyFill="1" applyAlignment="1">
      <alignment vertical="center"/>
    </xf>
    <xf numFmtId="167" fontId="34" fillId="8" borderId="7" xfId="0" applyNumberFormat="1" applyFont="1" applyFill="1" applyBorder="1" applyAlignment="1">
      <alignment vertical="center"/>
    </xf>
    <xf numFmtId="167" fontId="34" fillId="8" borderId="0" xfId="0" applyNumberFormat="1" applyFont="1" applyFill="1" applyAlignment="1">
      <alignment vertical="center"/>
    </xf>
    <xf numFmtId="167" fontId="27" fillId="7" borderId="0" xfId="0" applyNumberFormat="1" applyFont="1" applyFill="1" applyAlignment="1">
      <alignment vertical="center"/>
    </xf>
    <xf numFmtId="44" fontId="27" fillId="7" borderId="0" xfId="0" applyNumberFormat="1" applyFont="1" applyFill="1" applyAlignment="1">
      <alignment vertical="center"/>
    </xf>
    <xf numFmtId="14" fontId="27" fillId="9" borderId="0" xfId="0" applyNumberFormat="1" applyFont="1" applyFill="1" applyAlignment="1">
      <alignment horizontal="center" vertical="center"/>
    </xf>
    <xf numFmtId="167" fontId="27" fillId="9" borderId="0" xfId="0" applyNumberFormat="1" applyFont="1" applyFill="1" applyAlignment="1">
      <alignment vertical="center"/>
    </xf>
    <xf numFmtId="0" fontId="27" fillId="0" borderId="0" xfId="0" applyFont="1" applyAlignment="1"/>
    <xf numFmtId="0" fontId="27" fillId="0" borderId="0" xfId="0" applyFont="1" applyAlignment="1">
      <alignment horizontal="left" wrapText="1" indent="1"/>
    </xf>
    <xf numFmtId="167" fontId="27" fillId="14" borderId="0" xfId="0" applyNumberFormat="1" applyFont="1" applyFill="1" applyAlignment="1">
      <alignment horizontal="left" vertical="center" wrapText="1"/>
    </xf>
    <xf numFmtId="0" fontId="27" fillId="14" borderId="0" xfId="0" applyNumberFormat="1" applyFont="1" applyFill="1" applyAlignment="1">
      <alignment horizontal="left" vertical="center" wrapText="1" indent="1"/>
    </xf>
    <xf numFmtId="0" fontId="36" fillId="13" borderId="0" xfId="0" applyFont="1" applyFill="1"/>
    <xf numFmtId="0" fontId="36" fillId="13" borderId="7" xfId="0" applyFont="1" applyFill="1" applyBorder="1"/>
    <xf numFmtId="167" fontId="36" fillId="13" borderId="7" xfId="0" applyNumberFormat="1" applyFont="1" applyFill="1" applyBorder="1" applyAlignment="1">
      <alignment vertical="center"/>
    </xf>
    <xf numFmtId="167" fontId="36" fillId="13" borderId="0" xfId="0" applyNumberFormat="1" applyFont="1" applyFill="1" applyAlignment="1">
      <alignment vertical="center"/>
    </xf>
    <xf numFmtId="0" fontId="5" fillId="0" borderId="0" xfId="3" applyFont="1" applyFill="1" applyBorder="1"/>
    <xf numFmtId="0" fontId="5" fillId="16" borderId="7" xfId="3" applyFont="1" applyFill="1" applyBorder="1"/>
    <xf numFmtId="0" fontId="5" fillId="16" borderId="0" xfId="3" applyFont="1" applyFill="1"/>
    <xf numFmtId="0" fontId="39" fillId="0" borderId="0" xfId="2" applyFont="1" applyAlignment="1"/>
    <xf numFmtId="0" fontId="39" fillId="0" borderId="0" xfId="3" applyFont="1" applyFill="1"/>
    <xf numFmtId="0" fontId="39" fillId="0" borderId="0" xfId="3" applyFont="1"/>
    <xf numFmtId="167" fontId="22" fillId="8" borderId="7" xfId="0" applyNumberFormat="1" applyFont="1" applyFill="1" applyBorder="1" applyAlignment="1">
      <alignment horizontal="right"/>
    </xf>
    <xf numFmtId="167" fontId="21" fillId="10" borderId="7" xfId="0" applyNumberFormat="1" applyFont="1" applyFill="1" applyBorder="1" applyAlignment="1">
      <alignment horizontal="right"/>
    </xf>
    <xf numFmtId="167" fontId="42" fillId="10" borderId="7" xfId="0" applyNumberFormat="1" applyFont="1" applyFill="1" applyBorder="1" applyAlignment="1">
      <alignment vertical="center"/>
    </xf>
    <xf numFmtId="167" fontId="42" fillId="10" borderId="0" xfId="0" applyNumberFormat="1" applyFont="1" applyFill="1" applyAlignment="1">
      <alignment vertical="center"/>
    </xf>
    <xf numFmtId="1" fontId="1" fillId="9" borderId="0" xfId="0" applyNumberFormat="1" applyFont="1" applyFill="1" applyBorder="1" applyAlignment="1">
      <alignment horizontal="center" vertical="center"/>
    </xf>
    <xf numFmtId="0" fontId="1" fillId="6" borderId="0" xfId="0" applyFont="1" applyFill="1" applyBorder="1" applyAlignment="1">
      <alignment horizontal="left" vertical="center" wrapText="1" indent="1"/>
    </xf>
    <xf numFmtId="0" fontId="1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vertical="center"/>
    </xf>
    <xf numFmtId="164" fontId="1" fillId="0" borderId="0" xfId="0" applyNumberFormat="1" applyFont="1" applyFill="1" applyBorder="1" applyAlignment="1">
      <alignment vertical="center"/>
    </xf>
    <xf numFmtId="0" fontId="1" fillId="0" borderId="0" xfId="0" applyFont="1"/>
    <xf numFmtId="0" fontId="1" fillId="0" borderId="0" xfId="0" applyFont="1" applyFill="1" applyBorder="1" applyAlignment="1">
      <alignment wrapText="1"/>
    </xf>
    <xf numFmtId="0" fontId="0" fillId="17" borderId="7" xfId="0" applyFill="1" applyBorder="1"/>
    <xf numFmtId="0" fontId="0" fillId="17" borderId="0" xfId="0" applyFill="1"/>
    <xf numFmtId="167" fontId="26" fillId="17" borderId="7" xfId="0" applyNumberFormat="1" applyFont="1" applyFill="1" applyBorder="1" applyAlignment="1">
      <alignment horizontal="left" vertical="center"/>
    </xf>
    <xf numFmtId="167" fontId="26" fillId="17" borderId="0" xfId="0" applyNumberFormat="1" applyFont="1" applyFill="1" applyAlignment="1">
      <alignment horizontal="left" vertical="center"/>
    </xf>
    <xf numFmtId="167" fontId="23" fillId="17" borderId="7" xfId="0" applyNumberFormat="1" applyFont="1" applyFill="1" applyBorder="1" applyAlignment="1">
      <alignment horizontal="right"/>
    </xf>
    <xf numFmtId="167" fontId="17" fillId="18" borderId="7" xfId="0" applyNumberFormat="1" applyFont="1" applyFill="1" applyBorder="1" applyAlignment="1"/>
    <xf numFmtId="0" fontId="17" fillId="18" borderId="0" xfId="0" applyFont="1" applyFill="1"/>
    <xf numFmtId="0" fontId="41" fillId="18" borderId="7" xfId="0" applyFont="1" applyFill="1" applyBorder="1" applyAlignment="1">
      <alignment horizontal="center" vertical="center" wrapText="1"/>
    </xf>
    <xf numFmtId="0" fontId="41" fillId="18" borderId="0" xfId="0" applyFont="1" applyFill="1" applyBorder="1" applyAlignment="1">
      <alignment horizontal="center" vertical="center" wrapText="1"/>
    </xf>
    <xf numFmtId="167" fontId="24" fillId="18" borderId="7" xfId="0" applyNumberFormat="1" applyFont="1" applyFill="1" applyBorder="1" applyAlignment="1">
      <alignment horizontal="right"/>
    </xf>
    <xf numFmtId="0" fontId="16" fillId="19" borderId="7" xfId="0" applyFont="1" applyFill="1" applyBorder="1"/>
    <xf numFmtId="0" fontId="16" fillId="19" borderId="0" xfId="0" applyFont="1" applyFill="1"/>
    <xf numFmtId="167" fontId="14" fillId="19" borderId="7" xfId="0" applyNumberFormat="1" applyFont="1" applyFill="1" applyBorder="1" applyAlignment="1">
      <alignment horizontal="center" vertical="center"/>
    </xf>
    <xf numFmtId="167" fontId="14" fillId="19" borderId="0" xfId="0" applyNumberFormat="1" applyFont="1" applyFill="1" applyAlignment="1">
      <alignment horizontal="center" vertical="center"/>
    </xf>
    <xf numFmtId="167" fontId="22" fillId="19" borderId="7" xfId="0" applyNumberFormat="1" applyFont="1" applyFill="1" applyBorder="1" applyAlignment="1">
      <alignment horizontal="right"/>
    </xf>
    <xf numFmtId="0" fontId="1" fillId="20" borderId="0" xfId="0" applyFont="1" applyFill="1" applyBorder="1" applyAlignment="1">
      <alignment horizontal="center" vertical="center"/>
    </xf>
    <xf numFmtId="167" fontId="1" fillId="20" borderId="0" xfId="0" applyNumberFormat="1" applyFont="1" applyFill="1" applyBorder="1" applyAlignment="1">
      <alignment horizontal="left" vertical="center"/>
    </xf>
    <xf numFmtId="0" fontId="31" fillId="21" borderId="0" xfId="0" applyFont="1" applyFill="1"/>
    <xf numFmtId="0" fontId="33" fillId="21" borderId="0" xfId="0" applyFont="1" applyFill="1" applyBorder="1" applyAlignment="1">
      <alignment horizontal="left" vertical="center" indent="1"/>
    </xf>
    <xf numFmtId="0" fontId="33" fillId="21" borderId="0" xfId="0" applyFont="1" applyFill="1" applyAlignment="1">
      <alignment horizontal="center" vertical="center"/>
    </xf>
    <xf numFmtId="0" fontId="13" fillId="21" borderId="0" xfId="0" applyFont="1" applyFill="1"/>
    <xf numFmtId="0" fontId="40" fillId="21" borderId="0" xfId="0" applyFont="1" applyFill="1" applyBorder="1" applyAlignment="1">
      <alignment horizontal="left" vertical="center" indent="1"/>
    </xf>
    <xf numFmtId="0" fontId="40" fillId="21" borderId="0" xfId="0" applyFont="1" applyFill="1" applyBorder="1" applyAlignment="1">
      <alignment horizontal="center" vertical="center"/>
    </xf>
    <xf numFmtId="0" fontId="26" fillId="17" borderId="0" xfId="5" applyFont="1" applyFill="1"/>
    <xf numFmtId="0" fontId="8" fillId="4" borderId="0" xfId="5" applyFont="1" applyFill="1"/>
    <xf numFmtId="167" fontId="26" fillId="17" borderId="0" xfId="0" applyNumberFormat="1" applyFont="1" applyFill="1" applyAlignment="1"/>
    <xf numFmtId="167" fontId="26" fillId="17" borderId="0" xfId="0" applyNumberFormat="1" applyFont="1" applyFill="1" applyAlignment="1">
      <alignment vertical="center"/>
    </xf>
    <xf numFmtId="167" fontId="26" fillId="17" borderId="0" xfId="0" applyNumberFormat="1" applyFont="1" applyFill="1" applyAlignment="1">
      <alignment horizontal="center" vertical="center"/>
    </xf>
    <xf numFmtId="167" fontId="14" fillId="8" borderId="7" xfId="0" applyNumberFormat="1" applyFont="1" applyFill="1" applyBorder="1" applyAlignment="1"/>
    <xf numFmtId="165" fontId="43" fillId="8" borderId="0" xfId="6" applyNumberFormat="1" applyFont="1" applyFill="1" applyBorder="1" applyAlignment="1">
      <alignment vertical="center"/>
    </xf>
    <xf numFmtId="167" fontId="14" fillId="8" borderId="0" xfId="0" applyNumberFormat="1" applyFont="1" applyFill="1" applyAlignment="1"/>
    <xf numFmtId="0" fontId="1" fillId="9" borderId="9" xfId="0" applyFont="1" applyFill="1" applyBorder="1" applyAlignment="1">
      <alignment horizontal="left" indent="1"/>
    </xf>
    <xf numFmtId="0" fontId="1" fillId="9" borderId="3" xfId="0" applyFont="1" applyFill="1" applyBorder="1" applyAlignment="1">
      <alignment horizontal="left" indent="1"/>
    </xf>
    <xf numFmtId="1" fontId="1" fillId="14" borderId="0" xfId="0" applyNumberFormat="1" applyFont="1" applyFill="1" applyBorder="1" applyAlignment="1">
      <alignment horizontal="center" vertical="center"/>
    </xf>
    <xf numFmtId="14" fontId="1" fillId="14" borderId="0" xfId="0" applyNumberFormat="1" applyFont="1" applyFill="1" applyBorder="1" applyAlignment="1">
      <alignment horizontal="center" vertical="center"/>
    </xf>
    <xf numFmtId="0" fontId="37" fillId="11" borderId="0" xfId="0" applyFont="1" applyFill="1" applyBorder="1" applyAlignment="1">
      <alignment horizontal="center" vertical="center"/>
    </xf>
    <xf numFmtId="167" fontId="37" fillId="11" borderId="0" xfId="0" applyNumberFormat="1" applyFont="1" applyFill="1" applyBorder="1" applyAlignment="1">
      <alignment horizontal="left" vertical="center"/>
    </xf>
    <xf numFmtId="0" fontId="37" fillId="5" borderId="0" xfId="0" applyFont="1" applyFill="1" applyAlignment="1">
      <alignment horizontal="center" vertical="center"/>
    </xf>
    <xf numFmtId="0" fontId="44" fillId="5" borderId="0" xfId="0" applyFont="1" applyFill="1" applyAlignment="1">
      <alignment horizontal="center" vertical="center"/>
    </xf>
    <xf numFmtId="167" fontId="44" fillId="11" borderId="0" xfId="0" applyNumberFormat="1" applyFont="1" applyFill="1" applyAlignment="1">
      <alignment horizontal="left" vertical="center"/>
    </xf>
    <xf numFmtId="44" fontId="44" fillId="11" borderId="0" xfId="0" applyNumberFormat="1" applyFont="1" applyFill="1" applyAlignment="1">
      <alignment vertical="center"/>
    </xf>
    <xf numFmtId="167" fontId="47" fillId="16" borderId="7" xfId="0" applyNumberFormat="1" applyFont="1" applyFill="1" applyBorder="1" applyAlignment="1">
      <alignment horizontal="right"/>
    </xf>
    <xf numFmtId="0" fontId="5" fillId="0" borderId="13" xfId="4" applyNumberFormat="1" applyFont="1" applyFill="1" applyBorder="1" applyAlignment="1" applyProtection="1"/>
    <xf numFmtId="0" fontId="5" fillId="0" borderId="14" xfId="4" applyNumberFormat="1" applyFont="1" applyFill="1" applyBorder="1" applyAlignment="1" applyProtection="1"/>
    <xf numFmtId="0" fontId="7" fillId="0" borderId="14" xfId="4" applyNumberFormat="1" applyFont="1" applyFill="1" applyBorder="1" applyAlignment="1" applyProtection="1"/>
    <xf numFmtId="167" fontId="1" fillId="22" borderId="0" xfId="0" applyNumberFormat="1" applyFont="1" applyFill="1" applyBorder="1" applyAlignment="1">
      <alignment horizontal="left" vertical="center"/>
    </xf>
    <xf numFmtId="14" fontId="1" fillId="22" borderId="0" xfId="0" applyNumberFormat="1" applyFont="1" applyFill="1" applyAlignment="1">
      <alignment horizontal="center" vertical="center"/>
    </xf>
    <xf numFmtId="168" fontId="1" fillId="22" borderId="0" xfId="1" applyNumberFormat="1" applyFont="1" applyFill="1" applyBorder="1" applyAlignment="1">
      <alignment vertical="center"/>
    </xf>
    <xf numFmtId="168" fontId="42" fillId="22" borderId="0" xfId="1" applyNumberFormat="1" applyFont="1" applyFill="1" applyAlignment="1">
      <alignment horizontal="center" vertical="center"/>
    </xf>
    <xf numFmtId="14" fontId="1" fillId="22" borderId="0" xfId="0" applyNumberFormat="1" applyFont="1" applyFill="1" applyBorder="1" applyAlignment="1">
      <alignment horizontal="center" vertical="center"/>
    </xf>
    <xf numFmtId="0" fontId="1" fillId="22" borderId="0" xfId="0" applyNumberFormat="1" applyFont="1" applyFill="1" applyBorder="1" applyAlignment="1">
      <alignment horizontal="center" vertical="center"/>
    </xf>
    <xf numFmtId="168" fontId="1" fillId="22" borderId="0" xfId="1" applyNumberFormat="1" applyFont="1" applyFill="1" applyBorder="1" applyAlignment="1">
      <alignment horizontal="center" vertical="center"/>
    </xf>
    <xf numFmtId="167" fontId="1" fillId="22" borderId="0" xfId="5" applyNumberFormat="1" applyFont="1" applyFill="1" applyAlignment="1">
      <alignment horizontal="left" vertical="center"/>
    </xf>
    <xf numFmtId="0" fontId="1" fillId="22" borderId="0" xfId="0" applyFont="1" applyFill="1" applyBorder="1" applyAlignment="1">
      <alignment horizontal="center" vertical="center"/>
    </xf>
    <xf numFmtId="0" fontId="38" fillId="0" borderId="0" xfId="2" applyFont="1" applyAlignment="1">
      <alignment horizontal="center"/>
    </xf>
    <xf numFmtId="0" fontId="39" fillId="0" borderId="0" xfId="2" applyFont="1" applyAlignment="1">
      <alignment horizontal="center" vertical="center"/>
    </xf>
    <xf numFmtId="167" fontId="28" fillId="12" borderId="0" xfId="0" applyNumberFormat="1" applyFont="1" applyFill="1" applyBorder="1" applyAlignment="1">
      <alignment horizontal="right"/>
    </xf>
    <xf numFmtId="167" fontId="28" fillId="12" borderId="12" xfId="0" applyNumberFormat="1" applyFont="1" applyFill="1" applyBorder="1" applyAlignment="1">
      <alignment horizontal="right"/>
    </xf>
    <xf numFmtId="167" fontId="30" fillId="8" borderId="0" xfId="0" applyNumberFormat="1" applyFont="1" applyFill="1" applyBorder="1" applyAlignment="1">
      <alignment horizontal="right"/>
    </xf>
    <xf numFmtId="167" fontId="30" fillId="8" borderId="12" xfId="0" applyNumberFormat="1" applyFont="1" applyFill="1" applyBorder="1" applyAlignment="1">
      <alignment horizontal="right"/>
    </xf>
    <xf numFmtId="167" fontId="35" fillId="13" borderId="7" xfId="0" applyNumberFormat="1" applyFont="1" applyFill="1" applyBorder="1" applyAlignment="1">
      <alignment horizontal="right"/>
    </xf>
    <xf numFmtId="167" fontId="35" fillId="13" borderId="0" xfId="0" applyNumberFormat="1" applyFont="1" applyFill="1" applyBorder="1" applyAlignment="1">
      <alignment horizontal="right"/>
    </xf>
    <xf numFmtId="0" fontId="1" fillId="9" borderId="9" xfId="0" applyFont="1" applyFill="1" applyBorder="1" applyAlignment="1">
      <alignment horizontal="left" indent="1"/>
    </xf>
    <xf numFmtId="0" fontId="1" fillId="9" borderId="3" xfId="0" applyFont="1" applyFill="1" applyBorder="1" applyAlignment="1">
      <alignment horizontal="left" indent="1"/>
    </xf>
    <xf numFmtId="166" fontId="25" fillId="0" borderId="4" xfId="0" applyNumberFormat="1" applyFont="1" applyFill="1" applyBorder="1" applyAlignment="1">
      <alignment horizontal="center" vertical="center"/>
    </xf>
    <xf numFmtId="166" fontId="25" fillId="0" borderId="5" xfId="0" applyNumberFormat="1" applyFont="1" applyFill="1" applyBorder="1" applyAlignment="1">
      <alignment horizontal="center" vertical="center"/>
    </xf>
    <xf numFmtId="166" fontId="25" fillId="0" borderId="6" xfId="0" applyNumberFormat="1" applyFont="1" applyFill="1" applyBorder="1" applyAlignment="1">
      <alignment horizontal="center" vertical="center"/>
    </xf>
    <xf numFmtId="0" fontId="19" fillId="4" borderId="0" xfId="6" applyNumberFormat="1" applyFont="1" applyFill="1" applyBorder="1" applyAlignment="1">
      <alignment horizontal="right" vertical="center"/>
    </xf>
    <xf numFmtId="165" fontId="19" fillId="4" borderId="0" xfId="6" applyNumberFormat="1" applyFont="1" applyFill="1" applyBorder="1" applyAlignment="1">
      <alignment horizontal="left" vertical="center"/>
    </xf>
    <xf numFmtId="0" fontId="1" fillId="9" borderId="8" xfId="0" applyFont="1" applyFill="1" applyBorder="1" applyAlignment="1">
      <alignment horizontal="left" indent="1"/>
    </xf>
    <xf numFmtId="0" fontId="1" fillId="9" borderId="2" xfId="0" applyFont="1" applyFill="1" applyBorder="1" applyAlignment="1">
      <alignment horizontal="left" indent="1"/>
    </xf>
    <xf numFmtId="0" fontId="39" fillId="4" borderId="0" xfId="2" applyFont="1" applyFill="1" applyAlignment="1">
      <alignment horizontal="center" vertical="center"/>
    </xf>
    <xf numFmtId="167" fontId="23" fillId="17" borderId="0" xfId="0" applyNumberFormat="1" applyFont="1" applyFill="1" applyAlignment="1">
      <alignment horizontal="right"/>
    </xf>
    <xf numFmtId="167" fontId="23" fillId="17" borderId="12" xfId="0" applyNumberFormat="1" applyFont="1" applyFill="1" applyBorder="1" applyAlignment="1">
      <alignment horizontal="right"/>
    </xf>
    <xf numFmtId="167" fontId="46" fillId="17" borderId="0" xfId="0" applyNumberFormat="1" applyFont="1" applyFill="1" applyAlignment="1">
      <alignment horizontal="right"/>
    </xf>
    <xf numFmtId="167" fontId="46" fillId="17" borderId="12" xfId="0" applyNumberFormat="1" applyFont="1" applyFill="1" applyBorder="1" applyAlignment="1">
      <alignment horizontal="right"/>
    </xf>
    <xf numFmtId="0" fontId="45" fillId="0" borderId="0" xfId="0" applyFont="1" applyAlignment="1">
      <alignment horizontal="left"/>
    </xf>
    <xf numFmtId="0" fontId="5" fillId="15" borderId="11" xfId="3" applyFont="1" applyFill="1" applyBorder="1"/>
    <xf numFmtId="167" fontId="12" fillId="17" borderId="0" xfId="0" applyNumberFormat="1" applyFont="1" applyFill="1" applyBorder="1" applyAlignment="1">
      <alignment horizontal="left" vertical="center"/>
    </xf>
    <xf numFmtId="0" fontId="5" fillId="15" borderId="10" xfId="3" applyFont="1" applyFill="1" applyBorder="1"/>
  </cellXfs>
  <cellStyles count="9">
    <cellStyle name="40% - Accent1 2" xfId="7"/>
    <cellStyle name="Accent1 2" xfId="8"/>
    <cellStyle name="Heading 1 2" xfId="6"/>
    <cellStyle name="Normal" xfId="0" builtinId="0" customBuiltin="1"/>
    <cellStyle name="Normal 2" xfId="3"/>
    <cellStyle name="Normal 3" xfId="5"/>
    <cellStyle name="Normal_Graph Paper (combined)" xfId="4"/>
    <cellStyle name="Percent" xfId="1" builtinId="5"/>
    <cellStyle name="Title" xfId="2" builtinId="15" customBuiltin="1"/>
  </cellStyles>
  <dxfs count="60">
    <dxf>
      <font>
        <strike val="0"/>
        <outline val="0"/>
        <shadow val="0"/>
        <u val="none"/>
        <vertAlign val="baseline"/>
        <sz val="11"/>
        <name val="Arial"/>
        <scheme val="minor"/>
      </font>
      <numFmt numFmtId="168" formatCode="0%_)"/>
      <fill>
        <patternFill patternType="solid">
          <fgColor indexed="64"/>
          <bgColor rgb="FFFFE7E7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outline val="0"/>
        <shadow val="0"/>
        <u val="none"/>
        <vertAlign val="baseline"/>
        <sz val="11"/>
        <name val="Arial"/>
        <scheme val="minor"/>
      </font>
      <numFmt numFmtId="168" formatCode="0%_)"/>
      <fill>
        <patternFill patternType="solid">
          <fgColor indexed="64"/>
          <bgColor rgb="FFFFE7E7"/>
        </patternFill>
      </fill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minor"/>
      </font>
      <numFmt numFmtId="0" formatCode="General"/>
      <fill>
        <patternFill patternType="solid">
          <fgColor indexed="64"/>
          <bgColor rgb="FFFFE7E7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minor"/>
      </font>
      <numFmt numFmtId="167" formatCode="_(@"/>
      <fill>
        <patternFill patternType="solid">
          <fgColor indexed="64"/>
          <bgColor rgb="FFFFE7E7"/>
        </patternFill>
      </fill>
      <alignment horizontal="left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</font>
      <numFmt numFmtId="167" formatCode="_(@"/>
      <fill>
        <patternFill patternType="solid">
          <fgColor indexed="64"/>
          <bgColor rgb="FFFFE7E7"/>
        </patternFill>
      </fill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4" tint="0.79998168889431442"/>
        <name val="Arial"/>
        <scheme val="minor"/>
      </font>
      <numFmt numFmtId="167" formatCode="_(@"/>
      <fill>
        <patternFill patternType="solid">
          <fgColor indexed="64"/>
          <bgColor rgb="FFAC0000"/>
        </patternFill>
      </fill>
      <alignment horizontal="general" vertical="center" textRotation="0" wrapText="0" indent="0" justifyLastLine="0" shrinkToFit="0" readingOrder="0"/>
    </dxf>
    <dxf>
      <font>
        <color theme="0" tint="-0.24994659260841701"/>
      </font>
    </dxf>
    <dxf>
      <font>
        <color theme="0" tint="-0.24994659260841701"/>
      </font>
    </dxf>
    <dxf>
      <fill>
        <patternFill>
          <bgColor theme="7" tint="0.39994506668294322"/>
        </patternFill>
      </fill>
    </dxf>
    <dxf>
      <fill>
        <patternFill>
          <bgColor theme="7" tint="0.79998168889431442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minor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</dxf>
    <dxf>
      <font>
        <b val="0"/>
        <i val="0"/>
        <strike val="0"/>
        <outline val="0"/>
        <shadow val="0"/>
        <u val="none"/>
        <vertAlign val="baseline"/>
        <sz val="11"/>
        <color theme="1"/>
        <name val="Arial"/>
        <scheme val="minor"/>
      </font>
      <fill>
        <patternFill patternType="solid">
          <fgColor indexed="64"/>
          <bgColor theme="7" tint="0.79998168889431442"/>
        </patternFill>
      </fill>
      <alignment horizontal="left" vertical="center" textRotation="0" wrapText="1" indent="1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minor"/>
      </font>
      <fill>
        <patternFill patternType="solid">
          <fgColor indexed="64"/>
          <bgColor theme="7" tint="0.79998168889431442"/>
        </patternFill>
      </fill>
      <alignment horizontal="left" vertical="center" textRotation="0" wrapText="1" indent="1" justifyLastLine="0" shrinkToFit="0" readingOrder="0"/>
    </dxf>
    <dxf>
      <font>
        <b val="0"/>
        <i val="0"/>
        <strike val="0"/>
        <outline val="0"/>
        <shadow val="0"/>
        <u val="none"/>
        <vertAlign val="baseline"/>
        <sz val="11"/>
        <color theme="1"/>
        <name val="Arial"/>
        <scheme val="minor"/>
      </font>
      <numFmt numFmtId="170" formatCode="mm/dd/yyyy"/>
      <fill>
        <patternFill patternType="solid">
          <fgColor indexed="64"/>
          <bgColor rgb="FFEBE3DD"/>
        </patternFill>
      </fill>
      <alignment horizontal="center" vertical="center" textRotation="0" wrapText="0" indent="0" justifyLastLine="0" shrinkToFit="0" readingOrder="0"/>
    </dxf>
    <dxf>
      <font>
        <b/>
      </font>
    </dxf>
    <dxf>
      <font>
        <b val="0"/>
        <i val="0"/>
        <strike val="0"/>
        <outline val="0"/>
        <shadow val="0"/>
        <u val="none"/>
        <vertAlign val="baseline"/>
        <sz val="11"/>
        <color theme="1"/>
        <name val="Arial"/>
        <scheme val="minor"/>
      </font>
      <numFmt numFmtId="1" formatCode="0"/>
      <fill>
        <patternFill patternType="solid">
          <fgColor indexed="64"/>
          <bgColor rgb="FFEBE3DD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minor"/>
      </font>
      <numFmt numFmtId="1" formatCode="0"/>
      <fill>
        <patternFill patternType="solid">
          <fgColor indexed="64"/>
          <bgColor theme="5" tint="0.79998168889431442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minor"/>
      </font>
      <numFmt numFmtId="1" formatCode="0"/>
      <fill>
        <patternFill patternType="solid">
          <fgColor indexed="64"/>
          <bgColor theme="5" tint="0.79998168889431442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outline val="0"/>
        <shadow val="0"/>
        <u val="none"/>
        <vertAlign val="baseline"/>
        <sz val="11"/>
        <color theme="1"/>
        <name val="Arial"/>
        <scheme val="minor"/>
      </font>
      <numFmt numFmtId="167" formatCode="_(@"/>
      <fill>
        <patternFill patternType="solid">
          <fgColor indexed="64"/>
          <bgColor rgb="FFFFE5E5"/>
        </patternFill>
      </fill>
      <alignment horizontal="left" vertical="center" textRotation="0" wrapText="0" indent="0" justifyLastLine="0" shrinkToFit="0" readingOrder="0"/>
    </dxf>
    <dxf>
      <font>
        <b/>
      </font>
    </dxf>
    <dxf>
      <font>
        <b val="0"/>
        <i val="0"/>
        <strike val="0"/>
        <outline val="0"/>
        <shadow val="0"/>
        <u val="none"/>
        <vertAlign val="baseline"/>
        <sz val="11"/>
        <color theme="1"/>
        <name val="Arial"/>
        <scheme val="minor"/>
      </font>
      <numFmt numFmtId="167" formatCode="_(@"/>
      <fill>
        <patternFill patternType="solid">
          <fgColor indexed="64"/>
          <bgColor rgb="FFFFE5E5"/>
        </patternFill>
      </fill>
      <alignment horizontal="left" vertical="center" textRotation="0" wrapText="0" indent="0" justifyLastLine="0" shrinkToFit="0" readingOrder="0"/>
    </dxf>
    <dxf>
      <font>
        <b val="0"/>
        <i val="0"/>
        <strike val="0"/>
        <outline val="0"/>
        <shadow val="0"/>
        <u val="none"/>
        <vertAlign val="baseline"/>
        <sz val="11"/>
        <color theme="1"/>
        <name val="Arial"/>
        <scheme val="minor"/>
      </font>
      <fill>
        <patternFill patternType="solid">
          <fgColor indexed="64"/>
          <bgColor rgb="FFFFE5E5"/>
        </patternFill>
      </fill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minor"/>
      </font>
      <fill>
        <patternFill patternType="solid">
          <fgColor indexed="64"/>
          <bgColor theme="2" tint="-0.249977111117893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0" tint="-4.9989318521683403E-2"/>
        <name val="Arial"/>
        <scheme val="minor"/>
      </font>
      <fill>
        <patternFill patternType="solid">
          <fgColor indexed="64"/>
          <bgColor theme="1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scheme val="minor"/>
      </font>
    </dxf>
    <dxf>
      <font>
        <strike val="0"/>
        <outline val="0"/>
        <shadow val="0"/>
        <u val="none"/>
        <vertAlign val="baseline"/>
        <sz val="11"/>
        <name val="Arial"/>
        <scheme val="minor"/>
      </font>
      <alignment vertical="top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minor"/>
      </font>
      <alignment horizontal="left" vertical="bottom" textRotation="0" wrapText="1" indent="1" justifyLastLine="0" shrinkToFit="0" readingOrder="0"/>
    </dxf>
    <dxf>
      <font>
        <b val="0"/>
        <i val="0"/>
        <strike val="0"/>
        <outline val="0"/>
        <shadow val="0"/>
        <u val="none"/>
        <vertAlign val="baseline"/>
        <sz val="12"/>
        <color theme="1"/>
        <name val="Arial"/>
        <scheme val="minor"/>
      </font>
      <numFmt numFmtId="0" formatCode="General"/>
      <fill>
        <patternFill patternType="solid">
          <fgColor indexed="64"/>
          <bgColor rgb="FFEBE3DD"/>
        </patternFill>
      </fill>
      <alignment horizontal="left" vertical="center" textRotation="0" wrapText="1" indent="1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minor"/>
      </font>
      <alignment horizontal="left" vertical="bottom" textRotation="0" wrapText="1" indent="1" justifyLastLine="0" shrinkToFit="0" readingOrder="0"/>
    </dxf>
    <dxf>
      <font>
        <b val="0"/>
        <i val="0"/>
        <strike val="0"/>
        <outline val="0"/>
        <shadow val="0"/>
        <u val="none"/>
        <vertAlign val="baseline"/>
        <sz val="12"/>
        <color theme="1"/>
        <name val="Arial"/>
        <scheme val="minor"/>
      </font>
      <numFmt numFmtId="0" formatCode="General"/>
      <fill>
        <patternFill patternType="solid">
          <fgColor indexed="64"/>
          <bgColor rgb="FFEBE3DD"/>
        </patternFill>
      </fill>
      <alignment horizontal="left" vertical="center" textRotation="0" wrapText="1" indent="1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minor"/>
      </font>
      <alignment horizontal="general" vertical="bottom" textRotation="0" wrapText="0" indent="0" justifyLastLine="0" shrinkToFit="0" readingOrder="0"/>
    </dxf>
    <dxf>
      <font>
        <b val="0"/>
        <i val="0"/>
        <strike val="0"/>
        <outline val="0"/>
        <shadow val="0"/>
        <u val="none"/>
        <vertAlign val="baseline"/>
        <sz val="12"/>
        <color theme="1"/>
        <name val="Arial"/>
        <scheme val="minor"/>
      </font>
      <numFmt numFmtId="167" formatCode="_(@"/>
      <fill>
        <patternFill patternType="solid">
          <fgColor indexed="64"/>
          <bgColor rgb="FFEBE3DD"/>
        </patternFill>
      </fill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minor"/>
      </font>
    </dxf>
    <dxf>
      <font>
        <b val="0"/>
        <i val="0"/>
        <strike val="0"/>
        <outline val="0"/>
        <shadow val="0"/>
        <u val="none"/>
        <vertAlign val="baseline"/>
        <sz val="12"/>
        <color theme="1"/>
        <name val="Arial"/>
        <scheme val="minor"/>
      </font>
      <numFmt numFmtId="167" formatCode="_(@"/>
      <fill>
        <patternFill patternType="solid">
          <fgColor indexed="64"/>
          <bgColor theme="5" tint="0.79998168889431442"/>
        </patternFill>
      </fill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minor"/>
      </font>
    </dxf>
    <dxf>
      <font>
        <b val="0"/>
        <i val="0"/>
        <strike val="0"/>
        <outline val="0"/>
        <shadow val="0"/>
        <u val="none"/>
        <vertAlign val="baseline"/>
        <sz val="12"/>
        <color theme="1"/>
        <name val="Arial"/>
        <scheme val="minor"/>
      </font>
      <numFmt numFmtId="167" formatCode="_(@"/>
      <fill>
        <patternFill patternType="solid">
          <fgColor indexed="64"/>
          <bgColor theme="5" tint="0.79998168889431442"/>
        </patternFill>
      </fill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minor"/>
      </font>
    </dxf>
    <dxf>
      <font>
        <b val="0"/>
        <i val="0"/>
        <strike val="0"/>
        <outline val="0"/>
        <shadow val="0"/>
        <u val="none"/>
        <vertAlign val="baseline"/>
        <sz val="12"/>
        <color theme="1"/>
        <name val="Arial"/>
        <scheme val="minor"/>
      </font>
      <fill>
        <patternFill patternType="solid">
          <fgColor indexed="64"/>
          <bgColor theme="5" tint="0.79998168889431442"/>
        </patternFill>
      </fill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minor"/>
      </font>
      <numFmt numFmtId="34" formatCode="_(&quot;$&quot;* #,##0.00_);_(&quot;$&quot;* \(#,##0.00\);_(&quot;$&quot;* &quot;-&quot;??_);_(@_)"/>
      <fill>
        <patternFill patternType="solid">
          <fgColor indexed="64"/>
          <bgColor theme="2" tint="-9.9978637043366805E-2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outline val="0"/>
        <shadow val="0"/>
        <u val="none"/>
        <vertAlign val="baseline"/>
        <sz val="12"/>
        <color theme="1"/>
        <name val="Arial"/>
        <scheme val="minor"/>
      </font>
      <numFmt numFmtId="34" formatCode="_(&quot;$&quot;* #,##0.00_);_(&quot;$&quot;* \(#,##0.00\);_(&quot;$&quot;* &quot;-&quot;??_);_(@_)"/>
      <fill>
        <patternFill patternType="solid">
          <fgColor indexed="64"/>
          <bgColor theme="4" tint="0.79998168889431442"/>
        </patternFill>
      </fill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minor"/>
      </font>
    </dxf>
    <dxf>
      <font>
        <b val="0"/>
        <i val="0"/>
        <strike val="0"/>
        <outline val="0"/>
        <shadow val="0"/>
        <u val="none"/>
        <vertAlign val="baseline"/>
        <sz val="12"/>
        <color theme="1"/>
        <name val="Arial"/>
        <scheme val="minor"/>
      </font>
      <numFmt numFmtId="167" formatCode="_(@"/>
      <fill>
        <patternFill patternType="solid">
          <fgColor indexed="64"/>
          <bgColor theme="4" tint="0.79998168889431442"/>
        </patternFill>
      </fill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minor"/>
      </font>
    </dxf>
    <dxf>
      <font>
        <b val="0"/>
        <i val="0"/>
        <strike val="0"/>
        <outline val="0"/>
        <shadow val="0"/>
        <u val="none"/>
        <vertAlign val="baseline"/>
        <sz val="12"/>
        <color theme="1"/>
        <name val="Arial"/>
        <scheme val="minor"/>
      </font>
      <numFmt numFmtId="167" formatCode="_(@"/>
      <fill>
        <patternFill patternType="solid">
          <fgColor indexed="64"/>
          <bgColor theme="4" tint="0.79998168889431442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minor"/>
      </font>
    </dxf>
    <dxf>
      <font>
        <b val="0"/>
        <i val="0"/>
        <strike val="0"/>
        <outline val="0"/>
        <shadow val="0"/>
        <u val="none"/>
        <vertAlign val="baseline"/>
        <sz val="12"/>
        <color theme="1"/>
        <name val="Arial"/>
        <scheme val="minor"/>
      </font>
      <numFmt numFmtId="167" formatCode="_(@"/>
      <fill>
        <patternFill patternType="solid">
          <fgColor indexed="64"/>
          <bgColor theme="4" tint="0.79998168889431442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minor"/>
      </font>
    </dxf>
    <dxf>
      <font>
        <b val="0"/>
        <i val="0"/>
        <strike val="0"/>
        <outline val="0"/>
        <shadow val="0"/>
        <u val="none"/>
        <vertAlign val="baseline"/>
        <sz val="12"/>
        <color theme="1"/>
        <name val="Arial"/>
        <scheme val="minor"/>
      </font>
      <numFmt numFmtId="167" formatCode="_(@"/>
      <fill>
        <patternFill patternType="solid">
          <fgColor indexed="64"/>
          <bgColor theme="4" tint="0.79998168889431442"/>
        </patternFill>
      </fill>
      <alignment horizontal="general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minor"/>
      </font>
      <numFmt numFmtId="167" formatCode="_(@"/>
      <fill>
        <patternFill patternType="solid">
          <fgColor indexed="64"/>
          <bgColor theme="2" tint="-9.9978637043366805E-2"/>
        </patternFill>
      </fill>
      <alignment horizontal="left" vertical="center" textRotation="0" wrapText="0" indent="0" justifyLastLine="0" shrinkToFit="0" readingOrder="0"/>
    </dxf>
    <dxf>
      <font>
        <b val="0"/>
        <i val="0"/>
        <strike val="0"/>
        <outline val="0"/>
        <shadow val="0"/>
        <u val="none"/>
        <vertAlign val="baseline"/>
        <sz val="12"/>
        <color theme="1"/>
        <name val="Arial"/>
        <scheme val="minor"/>
      </font>
      <numFmt numFmtId="167" formatCode="_(@"/>
      <fill>
        <patternFill patternType="solid">
          <fgColor indexed="64"/>
          <bgColor theme="4" tint="0.79998168889431442"/>
        </patternFill>
      </fill>
      <alignment horizontal="general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minor"/>
      </font>
      <fill>
        <patternFill patternType="solid">
          <fgColor indexed="64"/>
          <bgColor theme="2" tint="-0.249977111117893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0" tint="-4.9989318521683403E-2"/>
        <name val="Arial"/>
        <scheme val="minor"/>
      </font>
      <fill>
        <patternFill patternType="solid">
          <fgColor indexed="64"/>
          <bgColor theme="1"/>
        </patternFill>
      </fill>
      <alignment horizontal="center" vertical="center" textRotation="0" wrapText="0" indent="0" justifyLastLine="0" shrinkToFit="0" readingOrder="0"/>
    </dxf>
    <dxf>
      <alignment vertical="top" textRotation="0" indent="0" justifyLastLine="0" shrinkToFit="0" readingOrder="0"/>
    </dxf>
    <dxf>
      <font>
        <strike val="0"/>
        <outline val="0"/>
        <shadow val="0"/>
        <u val="none"/>
        <vertAlign val="baseline"/>
        <sz val="12"/>
      </font>
    </dxf>
    <dxf>
      <font>
        <b/>
        <color theme="1"/>
      </font>
      <fill>
        <patternFill>
          <bgColor theme="8" tint="0.79998168889431442"/>
        </patternFill>
      </fill>
      <border diagonalUp="0" diagonalDown="0">
        <left/>
        <right/>
        <top/>
        <bottom/>
        <vertical/>
        <horizontal/>
      </border>
    </dxf>
    <dxf>
      <border>
        <horizontal/>
      </border>
    </dxf>
    <dxf>
      <font>
        <b/>
        <color theme="0"/>
      </font>
      <fill>
        <patternFill patternType="solid">
          <fgColor theme="4"/>
          <bgColor theme="4" tint="-0.499984740745262"/>
        </patternFill>
      </fill>
      <border diagonalUp="0" diagonalDown="0">
        <left/>
        <right/>
        <top/>
        <bottom/>
        <vertical/>
        <horizontal/>
      </border>
    </dxf>
    <dxf>
      <font>
        <color theme="1"/>
      </font>
      <border>
        <vertical style="medium">
          <color theme="0"/>
        </vertical>
        <horizontal/>
      </border>
    </dxf>
  </dxfs>
  <tableStyles count="1" defaultTableStyle="Garden Journal: Basic Table" defaultPivotStyle="PivotStyleLight16">
    <tableStyle name="Garden Journal: Basic Table" pivot="0" count="4">
      <tableStyleElement type="wholeTable" dxfId="59"/>
      <tableStyleElement type="headerRow" dxfId="58"/>
      <tableStyleElement type="totalRow" dxfId="57"/>
      <tableStyleElement type="firstColumn" dxfId="56"/>
    </tableStyle>
  </tableStyles>
  <colors>
    <mruColors>
      <color rgb="FFFFE7E7"/>
      <color rgb="FFAC0000"/>
      <color rgb="FFFFEFEF"/>
      <color rgb="FFEBE3DD"/>
      <color rgb="FFFFE5E5"/>
      <color rgb="FFFFCDCD"/>
      <color rgb="FFFFE6B3"/>
      <color rgb="FF996600"/>
      <color rgb="FFEE6000"/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ctrlProps/ctrlProp1.xml><?xml version="1.0" encoding="utf-8"?>
<formControlPr xmlns="http://schemas.microsoft.com/office/spreadsheetml/2009/9/main" objectType="Spin" dx="16" fmlaLink="$N$6" max="2999" min="1900" page="10" val="2016"/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620450</xdr:colOff>
      <xdr:row>1</xdr:row>
      <xdr:rowOff>116415</xdr:rowOff>
    </xdr:from>
    <xdr:to>
      <xdr:col>14</xdr:col>
      <xdr:colOff>63500</xdr:colOff>
      <xdr:row>3</xdr:row>
      <xdr:rowOff>63501</xdr:rowOff>
    </xdr:to>
    <xdr:sp macro="" textlink="">
      <xdr:nvSpPr>
        <xdr:cNvPr id="94" name="Garden Planner Note" descr="To add a new row to any table in this workbook, select the last cell in the table and then press the Tab key.&#10;&#10;(To delete this note, select it and press the Delete key.)&#10; &#10;" title="Garden Planner instructions"/>
        <xdr:cNvSpPr txBox="1"/>
      </xdr:nvSpPr>
      <xdr:spPr>
        <a:xfrm>
          <a:off x="12875950" y="264582"/>
          <a:ext cx="3866883" cy="973669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000" i="1">
              <a:solidFill>
                <a:schemeClr val="accent3"/>
              </a:solidFill>
            </a:rPr>
            <a:t>To add a new row to</a:t>
          </a:r>
          <a:r>
            <a:rPr lang="en-US" sz="1000" i="1" baseline="0">
              <a:solidFill>
                <a:schemeClr val="accent3"/>
              </a:solidFill>
            </a:rPr>
            <a:t> any table in this workbook</a:t>
          </a:r>
          <a:r>
            <a:rPr lang="en-US" sz="1000" i="1">
              <a:solidFill>
                <a:schemeClr val="accent3"/>
              </a:solidFill>
            </a:rPr>
            <a:t>, select the last cell in the table and then press the Tab key.</a:t>
          </a:r>
        </a:p>
        <a:p>
          <a:endParaRPr lang="en-US" sz="1000" i="1">
            <a:solidFill>
              <a:schemeClr val="accent3"/>
            </a:solidFill>
          </a:endParaRPr>
        </a:p>
        <a:p>
          <a:r>
            <a:rPr lang="en-US" sz="1000" i="1">
              <a:solidFill>
                <a:schemeClr val="accent3"/>
              </a:solidFill>
            </a:rPr>
            <a:t>(Notes in this workbook do not print. To</a:t>
          </a:r>
          <a:r>
            <a:rPr lang="en-US" sz="1000" i="1" baseline="0">
              <a:solidFill>
                <a:schemeClr val="accent3"/>
              </a:solidFill>
            </a:rPr>
            <a:t> delete them, select a note and press the Delete key.)</a:t>
          </a:r>
          <a:endParaRPr lang="en-US" sz="1000" i="1">
            <a:solidFill>
              <a:schemeClr val="accent3"/>
            </a:solidFill>
          </a:endParaRPr>
        </a:p>
      </xdr:txBody>
    </xdr:sp>
    <xdr:clientData fPrintsWithSheet="0"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813596</xdr:colOff>
      <xdr:row>1</xdr:row>
      <xdr:rowOff>215638</xdr:rowOff>
    </xdr:from>
    <xdr:to>
      <xdr:col>10</xdr:col>
      <xdr:colOff>1326886</xdr:colOff>
      <xdr:row>2</xdr:row>
      <xdr:rowOff>134938</xdr:rowOff>
    </xdr:to>
    <xdr:sp macro="" textlink="">
      <xdr:nvSpPr>
        <xdr:cNvPr id="129" name="Seed Starting Log Note" descr="Enter the transplant date, average germination, and growth days to automatically calculate the date you need to sow your seeds. &#10;" title="Seed Starting Log instructions"/>
        <xdr:cNvSpPr txBox="1"/>
      </xdr:nvSpPr>
      <xdr:spPr>
        <a:xfrm>
          <a:off x="8528846" y="363805"/>
          <a:ext cx="4217456" cy="51196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000" i="1">
              <a:solidFill>
                <a:schemeClr val="accent3"/>
              </a:solidFill>
            </a:rPr>
            <a:t>Enter the</a:t>
          </a:r>
          <a:r>
            <a:rPr lang="en-US" sz="1000" i="1" baseline="0">
              <a:solidFill>
                <a:schemeClr val="accent3"/>
              </a:solidFill>
            </a:rPr>
            <a:t> transplant date, average germination, and growth days to automatically calculate the date you need to sow your seeds. </a:t>
          </a:r>
          <a:endParaRPr lang="en-US" sz="1000" i="1">
            <a:solidFill>
              <a:schemeClr val="accent3"/>
            </a:solidFill>
          </a:endParaRPr>
        </a:p>
      </xdr:txBody>
    </xdr:sp>
    <xdr:clientData fPrintsWithSheet="0"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42331</xdr:colOff>
      <xdr:row>0</xdr:row>
      <xdr:rowOff>144198</xdr:rowOff>
    </xdr:from>
    <xdr:to>
      <xdr:col>15</xdr:col>
      <xdr:colOff>39687</xdr:colOff>
      <xdr:row>1</xdr:row>
      <xdr:rowOff>547688</xdr:rowOff>
    </xdr:to>
    <xdr:sp macro="" textlink="">
      <xdr:nvSpPr>
        <xdr:cNvPr id="45" name="TaskListNote" descr="Select your preferred month in cell I9 and year in cell N9 to automatically update the calendar. Complete and incomplete tasks are highlighted on the corresponding monthly calendar." title="Calendar instructions"/>
        <xdr:cNvSpPr txBox="1"/>
      </xdr:nvSpPr>
      <xdr:spPr>
        <a:xfrm>
          <a:off x="8635998" y="144198"/>
          <a:ext cx="3849689" cy="583407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lang="en-US" sz="1000" i="1">
              <a:solidFill>
                <a:schemeClr val="accent3"/>
              </a:solidFill>
            </a:rPr>
            <a:t>Select your preferred month in cell I9 and year in cell N9 to automatically</a:t>
          </a:r>
          <a:r>
            <a:rPr lang="en-US" sz="1000" i="1" baseline="0">
              <a:solidFill>
                <a:schemeClr val="accent3"/>
              </a:solidFill>
            </a:rPr>
            <a:t> update the calendar</a:t>
          </a:r>
          <a:r>
            <a:rPr lang="en-US" sz="1000" i="1">
              <a:solidFill>
                <a:schemeClr val="accent3"/>
              </a:solidFill>
            </a:rPr>
            <a:t>. Complete and incomplete tasks are highlighted</a:t>
          </a:r>
          <a:r>
            <a:rPr lang="en-US" sz="1000" i="1" baseline="0">
              <a:solidFill>
                <a:schemeClr val="accent3"/>
              </a:solidFill>
            </a:rPr>
            <a:t> on the corresponding monthly calendar.</a:t>
          </a:r>
          <a:endParaRPr lang="en-US" sz="1000" i="1">
            <a:solidFill>
              <a:schemeClr val="accent3"/>
            </a:solidFill>
          </a:endParaRPr>
        </a:p>
      </xdr:txBody>
    </xdr: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47625</xdr:colOff>
          <xdr:row>5</xdr:row>
          <xdr:rowOff>28575</xdr:rowOff>
        </xdr:from>
        <xdr:to>
          <xdr:col>15</xdr:col>
          <xdr:colOff>171450</xdr:colOff>
          <xdr:row>6</xdr:row>
          <xdr:rowOff>142875</xdr:rowOff>
        </xdr:to>
        <xdr:sp macro="" textlink="">
          <xdr:nvSpPr>
            <xdr:cNvPr id="3077" name="Year Selection Spinner" hidden="1">
              <a:extLst>
                <a:ext uri="{63B3BB69-23CF-44E3-9099-C40C66FF867C}">
                  <a14:compatExt spid="_x0000_s30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  <xdr:twoCellAnchor>
    <xdr:from>
      <xdr:col>8</xdr:col>
      <xdr:colOff>4</xdr:colOff>
      <xdr:row>20</xdr:row>
      <xdr:rowOff>21166</xdr:rowOff>
    </xdr:from>
    <xdr:to>
      <xdr:col>11</xdr:col>
      <xdr:colOff>338969</xdr:colOff>
      <xdr:row>20</xdr:row>
      <xdr:rowOff>231416</xdr:rowOff>
    </xdr:to>
    <xdr:grpSp>
      <xdr:nvGrpSpPr>
        <xdr:cNvPr id="48" name="Calendar Key Group" descr="Color legend for calendar: task complete and task incomplete." title="Calendar Legend"/>
        <xdr:cNvGrpSpPr/>
      </xdr:nvGrpSpPr>
      <xdr:grpSpPr>
        <a:xfrm>
          <a:off x="8593671" y="5175249"/>
          <a:ext cx="1989965" cy="210250"/>
          <a:chOff x="941917" y="3746500"/>
          <a:chExt cx="1989965" cy="210250"/>
        </a:xfrm>
      </xdr:grpSpPr>
      <xdr:sp macro="" textlink="">
        <xdr:nvSpPr>
          <xdr:cNvPr id="2" name="CompleteColor"/>
          <xdr:cNvSpPr/>
        </xdr:nvSpPr>
        <xdr:spPr>
          <a:xfrm>
            <a:off x="941917" y="3782483"/>
            <a:ext cx="116416" cy="137584"/>
          </a:xfrm>
          <a:prstGeom prst="rect">
            <a:avLst/>
          </a:prstGeom>
          <a:solidFill>
            <a:schemeClr val="accent4">
              <a:lumMod val="20000"/>
              <a:lumOff val="80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47" name="IncompleteColor"/>
          <xdr:cNvSpPr/>
        </xdr:nvSpPr>
        <xdr:spPr>
          <a:xfrm>
            <a:off x="1940976" y="3782483"/>
            <a:ext cx="116416" cy="137584"/>
          </a:xfrm>
          <a:prstGeom prst="rect">
            <a:avLst/>
          </a:prstGeom>
          <a:solidFill>
            <a:schemeClr val="accent4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  <xdr:sp macro="" textlink="">
        <xdr:nvSpPr>
          <xdr:cNvPr id="46" name="TaskComplete"/>
          <xdr:cNvSpPr txBox="1"/>
        </xdr:nvSpPr>
        <xdr:spPr>
          <a:xfrm>
            <a:off x="1079500" y="3746500"/>
            <a:ext cx="725391" cy="21025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lIns="0" rtlCol="0" anchor="t">
            <a:spAutoFit/>
          </a:bodyPr>
          <a:lstStyle/>
          <a:p>
            <a:pPr algn="l"/>
            <a:r>
              <a:rPr lang="en-US" sz="800">
                <a:solidFill>
                  <a:schemeClr val="accent4">
                    <a:lumMod val="50000"/>
                  </a:schemeClr>
                </a:solidFill>
              </a:rPr>
              <a:t>task complete</a:t>
            </a:r>
          </a:p>
        </xdr:txBody>
      </xdr:sp>
      <xdr:sp macro="" textlink="">
        <xdr:nvSpPr>
          <xdr:cNvPr id="49" name="TaskIncomplete"/>
          <xdr:cNvSpPr txBox="1"/>
        </xdr:nvSpPr>
        <xdr:spPr>
          <a:xfrm>
            <a:off x="2120891" y="3746500"/>
            <a:ext cx="810991" cy="21025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lIns="0" rtlCol="0" anchor="t">
            <a:spAutoFit/>
          </a:bodyPr>
          <a:lstStyle/>
          <a:p>
            <a:r>
              <a:rPr lang="en-US" sz="800">
                <a:solidFill>
                  <a:schemeClr val="accent4">
                    <a:lumMod val="50000"/>
                  </a:schemeClr>
                </a:solidFill>
              </a:rPr>
              <a:t>task incomplete</a:t>
            </a:r>
          </a:p>
        </xdr:txBody>
      </xdr:sp>
    </xdr:grpSp>
    <xdr:clientData/>
  </xdr:twoCellAnchor>
</xdr:wsDr>
</file>

<file path=xl/tables/table1.xml><?xml version="1.0" encoding="utf-8"?>
<table xmlns="http://schemas.openxmlformats.org/spreadsheetml/2006/main" id="1" name="PlantJournal" displayName="PlantJournal" ref="B7:N11" totalsRowCount="1" headerRowDxfId="55" dataDxfId="54">
  <autoFilter ref="B7:N10"/>
  <tableColumns count="13">
    <tableColumn id="20" name="id" totalsRowLabel="totals" dataDxfId="53" totalsRowDxfId="52"/>
    <tableColumn id="1" name="name" totalsRowFunction="custom" dataDxfId="51" totalsRowDxfId="50">
      <totalsRowFormula>"total plants: "&amp;SUBTOTAL(103,PlantJournal[name])</totalsRowFormula>
    </tableColumn>
    <tableColumn id="2" name="type" dataDxfId="49" totalsRowDxfId="48"/>
    <tableColumn id="7" name="source" dataDxfId="47" totalsRowDxfId="46"/>
    <tableColumn id="3" name="color" dataDxfId="45" totalsRowDxfId="44"/>
    <tableColumn id="4" name="size" dataDxfId="43" totalsRowDxfId="42"/>
    <tableColumn id="13" name="cost" totalsRowFunction="sum" dataDxfId="41" totalsRowDxfId="40"/>
    <tableColumn id="5" name="date planted" dataDxfId="39" totalsRowDxfId="38"/>
    <tableColumn id="6" name="location" dataDxfId="37" totalsRowDxfId="36"/>
    <tableColumn id="17" name="soil" dataDxfId="35" totalsRowDxfId="34"/>
    <tableColumn id="9" name="fertilizer" dataDxfId="33" totalsRowDxfId="32"/>
    <tableColumn id="18" name="schedule" dataDxfId="31" totalsRowDxfId="30"/>
    <tableColumn id="14" name="notes" dataDxfId="29" totalsRowDxfId="28"/>
  </tableColumns>
  <tableStyleInfo name="Garden Journal: Basic Table" showFirstColumn="0" showLastColumn="0" showRowStripes="1" showColumnStripes="0"/>
  <extLst>
    <ext xmlns:x14="http://schemas.microsoft.com/office/spreadsheetml/2009/9/main" uri="{504A1905-F514-4f6f-8877-14C23A59335A}">
      <x14:table altText="Plant Inventory" altTextSummary="List of plants and information for each plant such as name, type, source, color, size, cost, dated planted, location, soil, fertilizer, fertilization &amp; water schedule, and notes."/>
    </ext>
  </extLst>
</table>
</file>

<file path=xl/tables/table2.xml><?xml version="1.0" encoding="utf-8"?>
<table xmlns="http://schemas.openxmlformats.org/spreadsheetml/2006/main" id="3" name="SeedStartingLog" displayName="SeedStartingLog" ref="B9:K13" totalsRowCount="1" headerRowDxfId="27" dataDxfId="26" totalsRowDxfId="25">
  <autoFilter ref="B9:K12"/>
  <tableColumns count="10">
    <tableColumn id="20" name="id" totalsRowLabel="totals" dataDxfId="24" totalsRowDxfId="23"/>
    <tableColumn id="2" name="tray no." dataDxfId="22"/>
    <tableColumn id="1" name="type" totalsRowFunction="custom" dataDxfId="21" totalsRowDxfId="20">
      <totalsRowFormula>"total seed types: "&amp;SUBTOTAL(103,SeedStartingLog[type])</totalsRowFormula>
    </tableColumn>
    <tableColumn id="7" name="source" dataDxfId="19"/>
    <tableColumn id="11" name="germination" dataDxfId="18"/>
    <tableColumn id="10" name="growth" dataDxfId="17"/>
    <tableColumn id="8" name="total seeds" totalsRowFunction="sum" dataDxfId="16" totalsRowDxfId="15"/>
    <tableColumn id="13" name="sow date" dataDxfId="14">
      <calculatedColumnFormula>IFERROR(IF(TransplantDate&lt;&gt;"",TransplantDate-(SeedStartingLog[[#This Row],[germination]]+SeedStartingLog[[#This Row],[growth]])),"")</calculatedColumnFormula>
    </tableColumn>
    <tableColumn id="9" name="feeding" dataDxfId="13" totalsRowDxfId="12"/>
    <tableColumn id="14" name="notes" dataDxfId="11" totalsRowDxfId="10"/>
  </tableColumns>
  <tableStyleInfo name="Garden Journal: Basic Table" showFirstColumn="0" showLastColumn="0" showRowStripes="1" showColumnStripes="0"/>
  <extLst>
    <ext xmlns:x14="http://schemas.microsoft.com/office/spreadsheetml/2009/9/main" uri="{504A1905-F514-4f6f-8877-14C23A59335A}">
      <x14:table altText="Seed Starting Data" altTextSummary="List of seed data such as, ID, tray no, type, source, germination, growth, total seeds, sow date, feeding, and notes. "/>
    </ext>
  </extLst>
</table>
</file>

<file path=xl/tables/table3.xml><?xml version="1.0" encoding="utf-8"?>
<table xmlns="http://schemas.openxmlformats.org/spreadsheetml/2006/main" id="2" name="TaskList" displayName="TaskList" ref="B8:E13" totalsRowShown="0" headerRowDxfId="5" dataDxfId="4">
  <tableColumns count="4">
    <tableColumn id="2" name="task" dataDxfId="3"/>
    <tableColumn id="6" name="due date" dataDxfId="2"/>
    <tableColumn id="4" name="% complete" dataDxfId="1"/>
    <tableColumn id="1" name="done?" dataDxfId="0" dataCellStyle="Percent">
      <calculatedColumnFormula>IF(TaskList[[#This Row],[% complete]]=1,1,IF(ISBLANK(TaskList[[#This Row],[due date]]),2,IF(TODAY()&gt;TaskList[[#This Row],[due date]],3,2)))</calculatedColumnFormula>
    </tableColumn>
  </tableColumns>
  <tableStyleInfo name="Garden Journal: Basic Table" showFirstColumn="0" showLastColumn="0" showRowStripes="1" showColumnStripes="0"/>
  <extLst>
    <ext xmlns:x14="http://schemas.microsoft.com/office/spreadsheetml/2009/9/main" uri="{504A1905-F514-4f6f-8877-14C23A59335A}">
      <x14:table altText="Task List" altTextSummary="List of tasks, due date, % coplete, and done."/>
    </ext>
  </extLst>
</table>
</file>

<file path=xl/theme/theme1.xml><?xml version="1.0" encoding="utf-8"?>
<a:theme xmlns:a="http://schemas.openxmlformats.org/drawingml/2006/main" name="Office Theme">
  <a:themeElements>
    <a:clrScheme name="Garden Planner">
      <a:dk1>
        <a:sysClr val="windowText" lastClr="000000"/>
      </a:dk1>
      <a:lt1>
        <a:sysClr val="window" lastClr="FFFFFF"/>
      </a:lt1>
      <a:dk2>
        <a:srgbClr val="444401"/>
      </a:dk2>
      <a:lt2>
        <a:srgbClr val="FFFCD1"/>
      </a:lt2>
      <a:accent1>
        <a:srgbClr val="A379BB"/>
      </a:accent1>
      <a:accent2>
        <a:srgbClr val="6EB34B"/>
      </a:accent2>
      <a:accent3>
        <a:srgbClr val="66573D"/>
      </a:accent3>
      <a:accent4>
        <a:srgbClr val="2C7D98"/>
      </a:accent4>
      <a:accent5>
        <a:srgbClr val="909494"/>
      </a:accent5>
      <a:accent6>
        <a:srgbClr val="A0A033"/>
      </a:accent6>
      <a:hlink>
        <a:srgbClr val="7D4D99"/>
      </a:hlink>
      <a:folHlink>
        <a:srgbClr val="949494"/>
      </a:folHlink>
    </a:clrScheme>
    <a:fontScheme name="Simple Loan Calculator">
      <a:majorFont>
        <a:latin typeface="Calibri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table" Target="../tables/table3.xml"/><Relationship Id="rId4" Type="http://schemas.openxmlformats.org/officeDocument/2006/relationships/ctrlProp" Target="../ctrlProps/ctrlProp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rgb="FFC00000"/>
    <pageSetUpPr fitToPage="1"/>
  </sheetPr>
  <dimension ref="B2:O41"/>
  <sheetViews>
    <sheetView showGridLines="0" tabSelected="1" zoomScale="90" zoomScaleNormal="90" workbookViewId="0">
      <selection activeCell="C8" sqref="C8"/>
    </sheetView>
  </sheetViews>
  <sheetFormatPr defaultRowHeight="12" x14ac:dyDescent="0.2"/>
  <cols>
    <col min="1" max="1" width="2.28515625" customWidth="1"/>
    <col min="2" max="2" width="7.42578125" customWidth="1"/>
    <col min="3" max="3" width="24.85546875" customWidth="1"/>
    <col min="4" max="4" width="15.5703125" customWidth="1"/>
    <col min="5" max="5" width="23.85546875" customWidth="1"/>
    <col min="6" max="6" width="13.7109375" customWidth="1"/>
    <col min="7" max="7" width="18.7109375" customWidth="1"/>
    <col min="8" max="8" width="13.140625" customWidth="1"/>
    <col min="9" max="9" width="19.5703125" customWidth="1"/>
    <col min="10" max="10" width="16.85546875" customWidth="1"/>
    <col min="11" max="11" width="14.42578125" customWidth="1"/>
    <col min="12" max="12" width="13.42578125" customWidth="1"/>
    <col min="13" max="13" width="33.5703125" customWidth="1"/>
    <col min="14" max="14" width="32.7109375" customWidth="1"/>
  </cols>
  <sheetData>
    <row r="2" spans="2:14" ht="66" customHeight="1" x14ac:dyDescent="0.2">
      <c r="C2" s="115" t="s">
        <v>0</v>
      </c>
      <c r="D2" s="115"/>
      <c r="E2" s="115"/>
    </row>
    <row r="3" spans="2:14" ht="15" customHeight="1" x14ac:dyDescent="0.2">
      <c r="C3" s="115"/>
      <c r="D3" s="115"/>
      <c r="E3" s="115"/>
    </row>
    <row r="4" spans="2:14" ht="39.75" customHeight="1" x14ac:dyDescent="0.2"/>
    <row r="5" spans="2:14" ht="15.75" customHeight="1" x14ac:dyDescent="0.25">
      <c r="B5" s="19"/>
      <c r="D5" s="20"/>
      <c r="E5" s="21"/>
      <c r="F5" s="21"/>
      <c r="G5" s="116" t="s">
        <v>66</v>
      </c>
      <c r="H5" s="117"/>
      <c r="J5" s="118" t="s">
        <v>65</v>
      </c>
      <c r="K5" s="119"/>
      <c r="M5" s="120" t="s">
        <v>64</v>
      </c>
      <c r="N5" s="121"/>
    </row>
    <row r="6" spans="2:14" ht="12" customHeight="1" x14ac:dyDescent="0.2">
      <c r="B6" s="77"/>
      <c r="C6" s="22"/>
      <c r="D6" s="23"/>
      <c r="E6" s="23"/>
      <c r="F6" s="23"/>
      <c r="G6" s="23"/>
      <c r="H6" s="24"/>
      <c r="I6" s="25"/>
      <c r="J6" s="26"/>
      <c r="K6" s="26"/>
      <c r="L6" s="40"/>
      <c r="M6" s="39"/>
      <c r="N6" s="39"/>
    </row>
    <row r="7" spans="2:14" ht="25.5" customHeight="1" x14ac:dyDescent="0.2">
      <c r="B7" s="78" t="s">
        <v>24</v>
      </c>
      <c r="C7" s="27" t="s">
        <v>25</v>
      </c>
      <c r="D7" s="28" t="s">
        <v>26</v>
      </c>
      <c r="E7" s="28" t="s">
        <v>27</v>
      </c>
      <c r="F7" s="28" t="s">
        <v>35</v>
      </c>
      <c r="G7" s="28" t="s">
        <v>28</v>
      </c>
      <c r="H7" s="28" t="s">
        <v>29</v>
      </c>
      <c r="I7" s="29" t="s">
        <v>30</v>
      </c>
      <c r="J7" s="30" t="s">
        <v>31</v>
      </c>
      <c r="K7" s="30" t="s">
        <v>32</v>
      </c>
      <c r="L7" s="41" t="s">
        <v>62</v>
      </c>
      <c r="M7" s="42" t="s">
        <v>33</v>
      </c>
      <c r="N7" s="42" t="s">
        <v>34</v>
      </c>
    </row>
    <row r="8" spans="2:14" ht="33" customHeight="1" x14ac:dyDescent="0.2">
      <c r="B8" s="79" t="s">
        <v>10</v>
      </c>
      <c r="C8" s="31" t="s">
        <v>74</v>
      </c>
      <c r="D8" s="31" t="s">
        <v>1</v>
      </c>
      <c r="E8" s="31" t="s">
        <v>63</v>
      </c>
      <c r="F8" s="31" t="s">
        <v>2</v>
      </c>
      <c r="G8" s="31" t="s">
        <v>75</v>
      </c>
      <c r="H8" s="32">
        <v>11.97</v>
      </c>
      <c r="I8" s="33">
        <v>41732</v>
      </c>
      <c r="J8" s="34" t="s">
        <v>3</v>
      </c>
      <c r="K8" s="34" t="s">
        <v>4</v>
      </c>
      <c r="L8" s="37" t="s">
        <v>7</v>
      </c>
      <c r="M8" s="38" t="s">
        <v>9</v>
      </c>
      <c r="N8" s="38"/>
    </row>
    <row r="9" spans="2:14" ht="33" customHeight="1" x14ac:dyDescent="0.2">
      <c r="B9" s="79" t="s">
        <v>11</v>
      </c>
      <c r="C9" s="31" t="s">
        <v>76</v>
      </c>
      <c r="D9" s="31" t="s">
        <v>77</v>
      </c>
      <c r="E9" s="31" t="s">
        <v>6</v>
      </c>
      <c r="F9" s="31" t="s">
        <v>78</v>
      </c>
      <c r="G9" s="31" t="s">
        <v>5</v>
      </c>
      <c r="H9" s="32">
        <v>34.99</v>
      </c>
      <c r="I9" s="33">
        <v>42006</v>
      </c>
      <c r="J9" s="34" t="s">
        <v>79</v>
      </c>
      <c r="K9" s="34" t="s">
        <v>80</v>
      </c>
      <c r="L9" s="37" t="s">
        <v>81</v>
      </c>
      <c r="M9" s="38" t="s">
        <v>82</v>
      </c>
      <c r="N9" s="38"/>
    </row>
    <row r="10" spans="2:14" ht="33" customHeight="1" x14ac:dyDescent="0.2">
      <c r="B10" s="79" t="s">
        <v>83</v>
      </c>
      <c r="C10" s="31" t="s">
        <v>84</v>
      </c>
      <c r="D10" s="31" t="s">
        <v>1</v>
      </c>
      <c r="E10" s="31" t="s">
        <v>85</v>
      </c>
      <c r="F10" s="31" t="s">
        <v>86</v>
      </c>
      <c r="G10" s="31" t="s">
        <v>87</v>
      </c>
      <c r="H10" s="32">
        <v>26.95</v>
      </c>
      <c r="I10" s="33">
        <v>41880</v>
      </c>
      <c r="J10" s="34" t="s">
        <v>8</v>
      </c>
      <c r="K10" s="34" t="s">
        <v>88</v>
      </c>
      <c r="L10" s="37" t="s">
        <v>89</v>
      </c>
      <c r="M10" s="38" t="s">
        <v>90</v>
      </c>
      <c r="N10" s="38" t="s">
        <v>91</v>
      </c>
    </row>
    <row r="11" spans="2:14" ht="33" customHeight="1" x14ac:dyDescent="0.2">
      <c r="B11" s="98" t="s">
        <v>36</v>
      </c>
      <c r="C11" s="99" t="str">
        <f>"total plants: "&amp;SUBTOTAL(103,PlantJournal[name])</f>
        <v>total plants: 3</v>
      </c>
      <c r="D11" s="19"/>
      <c r="E11" s="19"/>
      <c r="F11" s="19"/>
      <c r="G11" s="19"/>
      <c r="H11" s="100">
        <f>SUBTOTAL(109,PlantJournal[cost])</f>
        <v>73.91</v>
      </c>
      <c r="I11" s="19"/>
      <c r="J11" s="19"/>
      <c r="K11" s="19"/>
      <c r="L11" s="35"/>
      <c r="M11" s="36"/>
      <c r="N11" s="36"/>
    </row>
    <row r="12" spans="2:14" ht="32.25" customHeight="1" x14ac:dyDescent="0.2"/>
    <row r="13" spans="2:14" ht="32.25" customHeight="1" x14ac:dyDescent="0.2"/>
    <row r="14" spans="2:14" ht="32.25" customHeight="1" x14ac:dyDescent="0.2"/>
    <row r="15" spans="2:14" ht="32.25" customHeight="1" x14ac:dyDescent="0.2"/>
    <row r="16" spans="2:14" ht="32.25" customHeight="1" x14ac:dyDescent="0.2"/>
    <row r="17" spans="13:15" ht="32.25" customHeight="1" x14ac:dyDescent="0.2"/>
    <row r="18" spans="13:15" ht="32.25" customHeight="1" x14ac:dyDescent="0.8">
      <c r="M18" s="114"/>
      <c r="N18" s="114"/>
      <c r="O18" s="114"/>
    </row>
    <row r="19" spans="13:15" ht="32.25" customHeight="1" x14ac:dyDescent="0.2"/>
    <row r="20" spans="13:15" ht="32.25" customHeight="1" x14ac:dyDescent="0.2"/>
    <row r="21" spans="13:15" ht="32.25" customHeight="1" x14ac:dyDescent="0.2"/>
    <row r="22" spans="13:15" ht="32.25" customHeight="1" x14ac:dyDescent="0.2"/>
    <row r="23" spans="13:15" ht="32.25" customHeight="1" x14ac:dyDescent="0.2"/>
    <row r="24" spans="13:15" ht="32.25" customHeight="1" x14ac:dyDescent="0.2"/>
    <row r="25" spans="13:15" ht="32.25" customHeight="1" x14ac:dyDescent="0.2"/>
    <row r="26" spans="13:15" ht="32.25" customHeight="1" x14ac:dyDescent="0.2"/>
    <row r="27" spans="13:15" ht="32.25" customHeight="1" x14ac:dyDescent="0.2"/>
    <row r="28" spans="13:15" ht="32.25" customHeight="1" x14ac:dyDescent="0.2"/>
    <row r="29" spans="13:15" ht="32.25" customHeight="1" x14ac:dyDescent="0.2"/>
    <row r="30" spans="13:15" ht="32.25" customHeight="1" x14ac:dyDescent="0.2"/>
    <row r="31" spans="13:15" ht="32.25" customHeight="1" x14ac:dyDescent="0.2"/>
    <row r="32" spans="13:15" ht="32.25" customHeight="1" x14ac:dyDescent="0.2"/>
    <row r="33" ht="32.25" customHeight="1" x14ac:dyDescent="0.2"/>
    <row r="34" ht="32.25" customHeight="1" x14ac:dyDescent="0.2"/>
    <row r="35" ht="32.25" customHeight="1" x14ac:dyDescent="0.2"/>
    <row r="36" ht="32.25" customHeight="1" x14ac:dyDescent="0.2"/>
    <row r="37" ht="32.25" customHeight="1" x14ac:dyDescent="0.2"/>
    <row r="38" ht="32.25" customHeight="1" x14ac:dyDescent="0.2"/>
    <row r="39" ht="32.25" customHeight="1" x14ac:dyDescent="0.2"/>
    <row r="40" ht="32.25" customHeight="1" x14ac:dyDescent="0.2"/>
    <row r="41" ht="32.25" customHeight="1" x14ac:dyDescent="0.2"/>
  </sheetData>
  <mergeCells count="5">
    <mergeCell ref="M18:O18"/>
    <mergeCell ref="C2:E3"/>
    <mergeCell ref="G5:H5"/>
    <mergeCell ref="J5:K5"/>
    <mergeCell ref="M5:N5"/>
  </mergeCells>
  <dataValidations count="1">
    <dataValidation type="list" allowBlank="1" sqref="D8:D10">
      <formula1>"Perennial, Biannual, Annual"</formula1>
    </dataValidation>
  </dataValidations>
  <pageMargins left="0.19685039370078741" right="0.19685039370078741" top="0.39370078740157483" bottom="0.39370078740157483" header="0.39370078740157483" footer="0.39370078740157483"/>
  <pageSetup scale="71" fitToHeight="0" orientation="landscape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theme="5"/>
    <pageSetUpPr fitToPage="1"/>
  </sheetPr>
  <dimension ref="B2:K55"/>
  <sheetViews>
    <sheetView showGridLines="0" zoomScale="90" zoomScaleNormal="90" workbookViewId="0">
      <selection activeCell="D10" sqref="D10"/>
    </sheetView>
  </sheetViews>
  <sheetFormatPr defaultRowHeight="12" x14ac:dyDescent="0.2"/>
  <cols>
    <col min="1" max="1" width="2.28515625" customWidth="1"/>
    <col min="2" max="2" width="7.42578125" customWidth="1"/>
    <col min="3" max="3" width="11.7109375" customWidth="1"/>
    <col min="4" max="4" width="24.42578125" customWidth="1"/>
    <col min="5" max="5" width="21.140625" customWidth="1"/>
    <col min="6" max="6" width="20.28515625" customWidth="1"/>
    <col min="7" max="7" width="18.28515625" customWidth="1"/>
    <col min="8" max="8" width="21" customWidth="1"/>
    <col min="9" max="9" width="19.5703125" customWidth="1"/>
    <col min="10" max="10" width="36" customWidth="1"/>
    <col min="11" max="11" width="34.42578125" customWidth="1"/>
    <col min="12" max="12" width="28.7109375" customWidth="1"/>
    <col min="13" max="14" width="18.140625" customWidth="1"/>
    <col min="15" max="15" width="23" customWidth="1"/>
    <col min="16" max="16" width="22.7109375" customWidth="1"/>
  </cols>
  <sheetData>
    <row r="2" spans="2:11" ht="46.5" customHeight="1" x14ac:dyDescent="0.2">
      <c r="D2" s="115" t="s">
        <v>13</v>
      </c>
      <c r="E2" s="115"/>
      <c r="F2" s="115"/>
      <c r="G2" s="115"/>
      <c r="H2" s="1"/>
      <c r="I2" s="1"/>
    </row>
    <row r="3" spans="2:11" ht="27" customHeight="1" x14ac:dyDescent="0.2">
      <c r="D3" s="115"/>
      <c r="E3" s="115"/>
      <c r="F3" s="115"/>
      <c r="G3" s="115"/>
      <c r="H3" s="1"/>
      <c r="I3" s="1"/>
    </row>
    <row r="4" spans="2:11" ht="15" customHeight="1" x14ac:dyDescent="0.2">
      <c r="D4" s="18" t="s">
        <v>43</v>
      </c>
      <c r="E4" s="10"/>
      <c r="G4" s="11">
        <v>41059</v>
      </c>
    </row>
    <row r="5" spans="2:11" x14ac:dyDescent="0.2">
      <c r="D5" s="8"/>
    </row>
    <row r="6" spans="2:11" s="9" customFormat="1" ht="39.75" customHeight="1" x14ac:dyDescent="0.2">
      <c r="H6" s="10"/>
    </row>
    <row r="7" spans="2:11" ht="15.75" customHeight="1" x14ac:dyDescent="0.25">
      <c r="E7" s="64" t="s">
        <v>67</v>
      </c>
      <c r="G7" s="69" t="s">
        <v>68</v>
      </c>
      <c r="I7" s="74" t="s">
        <v>65</v>
      </c>
      <c r="K7" s="50" t="s">
        <v>69</v>
      </c>
    </row>
    <row r="8" spans="2:11" ht="12" customHeight="1" x14ac:dyDescent="0.2">
      <c r="B8" s="80"/>
      <c r="C8" s="60"/>
      <c r="D8" s="61"/>
      <c r="E8" s="61"/>
      <c r="F8" s="65"/>
      <c r="G8" s="66"/>
      <c r="H8" s="70"/>
      <c r="I8" s="71"/>
      <c r="J8" s="17"/>
      <c r="K8" s="14"/>
    </row>
    <row r="9" spans="2:11" ht="25.5" customHeight="1" x14ac:dyDescent="0.2">
      <c r="B9" s="81" t="s">
        <v>24</v>
      </c>
      <c r="C9" s="62" t="s">
        <v>37</v>
      </c>
      <c r="D9" s="63" t="s">
        <v>26</v>
      </c>
      <c r="E9" s="63" t="s">
        <v>27</v>
      </c>
      <c r="F9" s="67" t="s">
        <v>38</v>
      </c>
      <c r="G9" s="68" t="s">
        <v>39</v>
      </c>
      <c r="H9" s="72" t="s">
        <v>41</v>
      </c>
      <c r="I9" s="73" t="s">
        <v>40</v>
      </c>
      <c r="J9" s="51" t="s">
        <v>42</v>
      </c>
      <c r="K9" s="52" t="s">
        <v>34</v>
      </c>
    </row>
    <row r="10" spans="2:11" ht="33" customHeight="1" x14ac:dyDescent="0.2">
      <c r="B10" s="82" t="s">
        <v>15</v>
      </c>
      <c r="C10" s="75">
        <v>1</v>
      </c>
      <c r="D10" s="76" t="s">
        <v>18</v>
      </c>
      <c r="E10" s="76" t="s">
        <v>14</v>
      </c>
      <c r="F10" s="53">
        <v>8</v>
      </c>
      <c r="G10" s="53">
        <f>7*7</f>
        <v>49</v>
      </c>
      <c r="H10" s="93">
        <v>10</v>
      </c>
      <c r="I10" s="94">
        <f>IFERROR(IF(TransplantDate&lt;&gt;"",TransplantDate-(SeedStartingLog[[#This Row],[germination]]+SeedStartingLog[[#This Row],[growth]])),"")</f>
        <v>41002</v>
      </c>
      <c r="J10" s="54" t="s">
        <v>22</v>
      </c>
      <c r="K10" s="54"/>
    </row>
    <row r="11" spans="2:11" ht="33" customHeight="1" x14ac:dyDescent="0.2">
      <c r="B11" s="82" t="s">
        <v>16</v>
      </c>
      <c r="C11" s="75">
        <v>1</v>
      </c>
      <c r="D11" s="76" t="s">
        <v>19</v>
      </c>
      <c r="E11" s="76" t="s">
        <v>14</v>
      </c>
      <c r="F11" s="53">
        <v>17</v>
      </c>
      <c r="G11" s="53">
        <f>7*10</f>
        <v>70</v>
      </c>
      <c r="H11" s="93">
        <v>10</v>
      </c>
      <c r="I11" s="94">
        <f>IFERROR(IF(TransplantDate&lt;&gt;"",TransplantDate-(SeedStartingLog[[#This Row],[germination]]+SeedStartingLog[[#This Row],[growth]])),"")</f>
        <v>40972</v>
      </c>
      <c r="J11" s="54" t="s">
        <v>58</v>
      </c>
      <c r="K11" s="54" t="s">
        <v>57</v>
      </c>
    </row>
    <row r="12" spans="2:11" ht="33" customHeight="1" x14ac:dyDescent="0.2">
      <c r="B12" s="82" t="s">
        <v>17</v>
      </c>
      <c r="C12" s="75">
        <v>2</v>
      </c>
      <c r="D12" s="76" t="s">
        <v>20</v>
      </c>
      <c r="E12" s="76" t="s">
        <v>21</v>
      </c>
      <c r="F12" s="53">
        <v>12</v>
      </c>
      <c r="G12" s="53">
        <f>7*4</f>
        <v>28</v>
      </c>
      <c r="H12" s="93">
        <v>15</v>
      </c>
      <c r="I12" s="94">
        <f>IFERROR(IF(TransplantDate&lt;&gt;"",TransplantDate-(SeedStartingLog[[#This Row],[germination]]+SeedStartingLog[[#This Row],[growth]])),"")</f>
        <v>41019</v>
      </c>
      <c r="J12" s="54" t="s">
        <v>58</v>
      </c>
      <c r="K12" s="54" t="s">
        <v>23</v>
      </c>
    </row>
    <row r="13" spans="2:11" ht="33" customHeight="1" x14ac:dyDescent="0.2">
      <c r="B13" s="97" t="s">
        <v>36</v>
      </c>
      <c r="C13" s="55"/>
      <c r="D13" s="96" t="str">
        <f>"total seed types: "&amp;SUBTOTAL(103,SeedStartingLog[type])</f>
        <v>total seed types: 3</v>
      </c>
      <c r="E13" s="56"/>
      <c r="F13" s="56"/>
      <c r="G13" s="56"/>
      <c r="H13" s="95">
        <f>SUBTOTAL(109,SeedStartingLog[total seeds])</f>
        <v>35</v>
      </c>
      <c r="I13" s="57"/>
      <c r="J13" s="58"/>
      <c r="K13" s="59"/>
    </row>
    <row r="14" spans="2:11" ht="30" customHeight="1" x14ac:dyDescent="0.2"/>
    <row r="15" spans="2:11" ht="30" customHeight="1" x14ac:dyDescent="0.2"/>
    <row r="16" spans="2:11" ht="30" customHeight="1" x14ac:dyDescent="0.2"/>
    <row r="17" ht="30" customHeight="1" x14ac:dyDescent="0.2"/>
    <row r="18" ht="30" customHeight="1" x14ac:dyDescent="0.2"/>
    <row r="19" ht="30" customHeight="1" x14ac:dyDescent="0.2"/>
    <row r="20" ht="30" customHeight="1" x14ac:dyDescent="0.2"/>
    <row r="21" ht="30" customHeight="1" x14ac:dyDescent="0.2"/>
    <row r="22" ht="30" customHeight="1" x14ac:dyDescent="0.2"/>
    <row r="23" ht="30" customHeight="1" x14ac:dyDescent="0.2"/>
    <row r="24" ht="30" customHeight="1" x14ac:dyDescent="0.2"/>
    <row r="25" ht="30" customHeight="1" x14ac:dyDescent="0.2"/>
    <row r="26" ht="30" customHeight="1" x14ac:dyDescent="0.2"/>
    <row r="27" ht="30" customHeight="1" x14ac:dyDescent="0.2"/>
    <row r="28" ht="30" customHeight="1" x14ac:dyDescent="0.2"/>
    <row r="29" ht="30" customHeight="1" x14ac:dyDescent="0.2"/>
    <row r="30" ht="30" customHeight="1" x14ac:dyDescent="0.2"/>
    <row r="31" ht="30" customHeight="1" x14ac:dyDescent="0.2"/>
    <row r="32" ht="30" customHeight="1" x14ac:dyDescent="0.2"/>
    <row r="33" ht="30" customHeight="1" x14ac:dyDescent="0.2"/>
    <row r="34" ht="30" customHeight="1" x14ac:dyDescent="0.2"/>
    <row r="35" ht="30" customHeight="1" x14ac:dyDescent="0.2"/>
    <row r="36" ht="30" customHeight="1" x14ac:dyDescent="0.2"/>
    <row r="37" ht="30" customHeight="1" x14ac:dyDescent="0.2"/>
    <row r="38" ht="30" customHeight="1" x14ac:dyDescent="0.2"/>
    <row r="39" ht="30" customHeight="1" x14ac:dyDescent="0.2"/>
    <row r="40" ht="30" customHeight="1" x14ac:dyDescent="0.2"/>
    <row r="41" ht="30" customHeight="1" x14ac:dyDescent="0.2"/>
    <row r="42" ht="30" customHeight="1" x14ac:dyDescent="0.2"/>
    <row r="43" ht="30" customHeight="1" x14ac:dyDescent="0.2"/>
    <row r="44" ht="30" customHeight="1" x14ac:dyDescent="0.2"/>
    <row r="45" ht="30" customHeight="1" x14ac:dyDescent="0.2"/>
    <row r="46" ht="30" customHeight="1" x14ac:dyDescent="0.2"/>
    <row r="47" ht="30" customHeight="1" x14ac:dyDescent="0.2"/>
    <row r="48" ht="30" customHeight="1" x14ac:dyDescent="0.2"/>
    <row r="49" ht="30" customHeight="1" x14ac:dyDescent="0.2"/>
    <row r="50" ht="30" customHeight="1" x14ac:dyDescent="0.2"/>
    <row r="51" ht="30" customHeight="1" x14ac:dyDescent="0.2"/>
    <row r="52" ht="30" customHeight="1" x14ac:dyDescent="0.2"/>
    <row r="53" ht="30" customHeight="1" x14ac:dyDescent="0.2"/>
    <row r="54" ht="30" customHeight="1" x14ac:dyDescent="0.2"/>
    <row r="55" ht="30" customHeight="1" x14ac:dyDescent="0.2"/>
  </sheetData>
  <mergeCells count="1">
    <mergeCell ref="D2:G3"/>
  </mergeCells>
  <pageMargins left="0.19685039370078741" right="0.19685039370078741" top="0.39370078740157483" bottom="0.39370078740157483" header="0.39370078740157483" footer="0.39370078740157483"/>
  <pageSetup scale="80" fitToHeight="0" orientation="landscape" r:id="rId1"/>
  <drawing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3">
    <tabColor theme="6"/>
    <pageSetUpPr fitToPage="1"/>
  </sheetPr>
  <dimension ref="A1:O35"/>
  <sheetViews>
    <sheetView showGridLines="0" zoomScale="90" zoomScaleNormal="90" workbookViewId="0">
      <selection activeCell="F9" sqref="F9:G9"/>
    </sheetView>
  </sheetViews>
  <sheetFormatPr defaultColWidth="10" defaultRowHeight="19.5" customHeight="1" x14ac:dyDescent="0.2"/>
  <cols>
    <col min="1" max="1" width="2.7109375" style="4" customWidth="1"/>
    <col min="2" max="2" width="23.5703125" style="4" customWidth="1"/>
    <col min="3" max="3" width="16.42578125" style="4" customWidth="1"/>
    <col min="4" max="4" width="14.5703125" style="4" customWidth="1"/>
    <col min="5" max="5" width="10.7109375" style="4" customWidth="1"/>
    <col min="6" max="6" width="16.5703125" style="7" customWidth="1"/>
    <col min="7" max="7" width="40.42578125" style="7" customWidth="1"/>
    <col min="8" max="8" width="3.5703125" customWidth="1"/>
    <col min="9" max="15" width="8.28515625" style="7" customWidth="1"/>
    <col min="16" max="16384" width="10" style="7"/>
  </cols>
  <sheetData>
    <row r="1" spans="1:15" ht="14.25" customHeight="1" x14ac:dyDescent="0.2"/>
    <row r="2" spans="1:15" ht="47.25" customHeight="1" x14ac:dyDescent="0.2">
      <c r="C2" s="131" t="s">
        <v>49</v>
      </c>
      <c r="D2" s="131"/>
      <c r="E2" s="131"/>
      <c r="G2" s="15"/>
    </row>
    <row r="3" spans="1:15" ht="19.5" customHeight="1" x14ac:dyDescent="0.2">
      <c r="C3" s="131"/>
      <c r="D3" s="131"/>
      <c r="E3" s="131"/>
    </row>
    <row r="6" spans="1:15" s="4" customFormat="1" ht="15.75" customHeight="1" x14ac:dyDescent="0.25">
      <c r="B6" s="84"/>
      <c r="C6" s="84"/>
      <c r="D6" s="132" t="s">
        <v>70</v>
      </c>
      <c r="E6" s="133"/>
      <c r="F6" s="84"/>
      <c r="G6" s="49" t="s">
        <v>71</v>
      </c>
      <c r="H6"/>
      <c r="I6" s="128" t="s">
        <v>73</v>
      </c>
      <c r="J6" s="128"/>
      <c r="K6" s="128"/>
      <c r="L6" s="128"/>
      <c r="M6" s="128"/>
      <c r="N6" s="127">
        <v>2016</v>
      </c>
      <c r="O6" s="127"/>
    </row>
    <row r="7" spans="1:15" s="4" customFormat="1" ht="14.25" customHeight="1" x14ac:dyDescent="0.2">
      <c r="B7" s="85"/>
      <c r="C7" s="83"/>
      <c r="D7" s="83"/>
      <c r="E7" s="83"/>
      <c r="F7" s="88"/>
      <c r="G7" s="89"/>
      <c r="H7"/>
      <c r="I7" s="128"/>
      <c r="J7" s="128"/>
      <c r="K7" s="128"/>
      <c r="L7" s="128"/>
      <c r="M7" s="128"/>
      <c r="N7" s="127"/>
      <c r="O7" s="127"/>
    </row>
    <row r="8" spans="1:15" s="6" customFormat="1" ht="26.25" customHeight="1" x14ac:dyDescent="0.25">
      <c r="A8" s="5"/>
      <c r="B8" s="86" t="s">
        <v>53</v>
      </c>
      <c r="C8" s="86" t="s">
        <v>54</v>
      </c>
      <c r="D8" s="86" t="s">
        <v>55</v>
      </c>
      <c r="E8" s="87" t="s">
        <v>56</v>
      </c>
      <c r="F8" s="88"/>
      <c r="G8" s="90"/>
      <c r="H8" s="16"/>
      <c r="I8" s="12" t="s">
        <v>44</v>
      </c>
      <c r="J8" s="12" t="s">
        <v>45</v>
      </c>
      <c r="K8" s="12" t="s">
        <v>46</v>
      </c>
      <c r="L8" s="12" t="s">
        <v>47</v>
      </c>
      <c r="M8" s="12" t="s">
        <v>46</v>
      </c>
      <c r="N8" s="12" t="s">
        <v>48</v>
      </c>
      <c r="O8" s="12" t="s">
        <v>44</v>
      </c>
    </row>
    <row r="9" spans="1:15" ht="19.5" customHeight="1" x14ac:dyDescent="0.2">
      <c r="B9" s="105" t="s">
        <v>50</v>
      </c>
      <c r="C9" s="106">
        <v>41337</v>
      </c>
      <c r="D9" s="107">
        <v>1</v>
      </c>
      <c r="E9" s="108">
        <f ca="1">IF(TaskList[[#This Row],[% complete]]=1,1,IF(ISBLANK(TaskList[[#This Row],[due date]]),2,IF(TODAY()&gt;TaskList[[#This Row],[due date]],3,2)))</f>
        <v>1</v>
      </c>
      <c r="F9" s="129"/>
      <c r="G9" s="130"/>
      <c r="I9" s="125">
        <f>IF(DAY(DATE(CalendarYear,CalendarMonth,1)-WEEKDAY(DATE(CalendarYear,CalendarMonth,1)))=1,DATE(CalendarYear,CalendarMonth,1)-WEEKDAY(DATE(CalendarYear,CalendarMonth,1))-6,DATE(CalendarYear,CalendarMonth,1)-WEEKDAY(DATE(CalendarYear,CalendarMonth,1))+1)</f>
        <v>42456</v>
      </c>
      <c r="J9" s="125">
        <f>IF(DAY(DATE(CalendarYear,CalendarMonth,1)-WEEKDAY(DATE(CalendarYear,CalendarMonth,1)))=1,DATE(CalendarYear,CalendarMonth,1)-WEEKDAY(DATE(CalendarYear,CalendarMonth,1))-5,DATE(CalendarYear,CalendarMonth,1)-WEEKDAY(DATE(CalendarYear,CalendarMonth,1))+2)</f>
        <v>42457</v>
      </c>
      <c r="K9" s="125">
        <f>IF(DAY(DATE(CalendarYear,CalendarMonth,1)-WEEKDAY(DATE(CalendarYear,CalendarMonth,1)))=1,DATE(CalendarYear,CalendarMonth,1)-WEEKDAY(DATE(CalendarYear,CalendarMonth,1))-4,DATE(CalendarYear,CalendarMonth,1)-WEEKDAY(DATE(CalendarYear,CalendarMonth,1))+3)</f>
        <v>42458</v>
      </c>
      <c r="L9" s="125">
        <f>IF(DAY(DATE(CalendarYear,CalendarMonth,1)-WEEKDAY(DATE(CalendarYear,CalendarMonth,1)))=1,DATE(CalendarYear,CalendarMonth,1)-WEEKDAY(DATE(CalendarYear,CalendarMonth,1))-3,DATE(CalendarYear,CalendarMonth,1)-WEEKDAY(DATE(CalendarYear,CalendarMonth,1))+4)</f>
        <v>42459</v>
      </c>
      <c r="M9" s="125">
        <f>IF(DAY(DATE(CalendarYear,CalendarMonth,1)-WEEKDAY(DATE(CalendarYear,CalendarMonth,1)))=1,DATE(CalendarYear,CalendarMonth,1)-WEEKDAY(DATE(CalendarYear,CalendarMonth,1))-2,DATE(CalendarYear,CalendarMonth,1)-WEEKDAY(DATE(CalendarYear,CalendarMonth,1))+5)</f>
        <v>42460</v>
      </c>
      <c r="N9" s="125">
        <f>IF(DAY(DATE(CalendarYear,CalendarMonth,1)-WEEKDAY(DATE(CalendarYear,CalendarMonth,1)))=1,DATE(CalendarYear,CalendarMonth,1)-WEEKDAY(DATE(CalendarYear,CalendarMonth,1))-1,DATE(CalendarYear,CalendarMonth,1)-WEEKDAY(DATE(CalendarYear,CalendarMonth,1))+6)</f>
        <v>42461</v>
      </c>
      <c r="O9" s="125">
        <f>IF(DAY(DATE(CalendarYear,CalendarMonth,1)-WEEKDAY(DATE(CalendarYear,CalendarMonth,1)))=1,DATE(CalendarYear,CalendarMonth,1)-WEEKDAY(DATE(CalendarYear,CalendarMonth,1)),DATE(CalendarYear,CalendarMonth,1)-WEEKDAY(DATE(CalendarYear,CalendarMonth,1))+7)</f>
        <v>42462</v>
      </c>
    </row>
    <row r="10" spans="1:15" ht="19.5" customHeight="1" x14ac:dyDescent="0.2">
      <c r="B10" s="105" t="s">
        <v>60</v>
      </c>
      <c r="C10" s="109">
        <v>41367</v>
      </c>
      <c r="D10" s="107">
        <v>1</v>
      </c>
      <c r="E10" s="110">
        <f ca="1">IF(TaskList[[#This Row],[% complete]]=1,1,IF(ISBLANK(TaskList[[#This Row],[due date]]),2,IF(TODAY()&gt;TaskList[[#This Row],[due date]],3,2)))</f>
        <v>1</v>
      </c>
      <c r="F10" s="122"/>
      <c r="G10" s="123"/>
      <c r="I10" s="126" t="e">
        <f>IF(DAY(JanSun1)=1,JanSun1-6,JanSun1+1)</f>
        <v>#NAME?</v>
      </c>
      <c r="J10" s="126" t="e">
        <f>IF(DAY(JanSun1)=1,JanSun1-5,JanSun1+2)</f>
        <v>#NAME?</v>
      </c>
      <c r="K10" s="126" t="e">
        <f>IF(DAY(JanSun1)=1,JanSun1-4,JanSun1+3)</f>
        <v>#NAME?</v>
      </c>
      <c r="L10" s="126" t="e">
        <f>IF(DAY(JanSun1)=1,JanSun1-3,JanSun1+4)</f>
        <v>#NAME?</v>
      </c>
      <c r="M10" s="126" t="e">
        <f>IF(DAY(JanSun1)=1,JanSun1-2,JanSun1+5)</f>
        <v>#NAME?</v>
      </c>
      <c r="N10" s="126" t="e">
        <f>IF(DAY(JanSun1)=1,JanSun1-1,JanSun1+6)</f>
        <v>#NAME?</v>
      </c>
      <c r="O10" s="126" t="e">
        <f>IF(DAY(JanSun1)=1,JanSun1,JanSun1+7)</f>
        <v>#NAME?</v>
      </c>
    </row>
    <row r="11" spans="1:15" ht="19.5" customHeight="1" x14ac:dyDescent="0.2">
      <c r="B11" s="105" t="s">
        <v>51</v>
      </c>
      <c r="C11" s="109">
        <v>41395</v>
      </c>
      <c r="D11" s="107">
        <v>1</v>
      </c>
      <c r="E11" s="111">
        <f ca="1">IF(TaskList[[#This Row],[% complete]]=1,1,IF(ISBLANK(TaskList[[#This Row],[due date]]),2,IF(TODAY()&gt;TaskList[[#This Row],[due date]],3,2)))</f>
        <v>1</v>
      </c>
      <c r="F11" s="122"/>
      <c r="G11" s="123"/>
      <c r="I11" s="124">
        <f>IF(DAY(DATE(CalendarYear,CalendarMonth,1)-WEEKDAY(DATE(CalendarYear,CalendarMonth,1)))=1,DATE(CalendarYear,CalendarMonth,1)-WEEKDAY(DATE(CalendarYear,CalendarMonth,1))+1,DATE(CalendarYear,CalendarMonth,1)-WEEKDAY(DATE(CalendarYear,CalendarMonth,1))+8)</f>
        <v>42463</v>
      </c>
      <c r="J11" s="124">
        <f>IF(DAY(DATE(CalendarYear,CalendarMonth,1)-WEEKDAY(DATE(CalendarYear,CalendarMonth,1)))=1,DATE(CalendarYear,CalendarMonth,1)-WEEKDAY(DATE(CalendarYear,CalendarMonth,1))+2,DATE(CalendarYear,CalendarMonth,1)-WEEKDAY(DATE(CalendarYear,CalendarMonth,1))+9)</f>
        <v>42464</v>
      </c>
      <c r="K11" s="124">
        <f>IF(DAY(DATE(CalendarYear,CalendarMonth,1)-WEEKDAY(DATE(CalendarYear,CalendarMonth,1)))=1,DATE(CalendarYear,CalendarMonth,1)-WEEKDAY(DATE(CalendarYear,CalendarMonth,1))+3,DATE(CalendarYear,CalendarMonth,1)-WEEKDAY(DATE(CalendarYear,CalendarMonth,1))+10)</f>
        <v>42465</v>
      </c>
      <c r="L11" s="124">
        <f>IF(DAY(DATE(CalendarYear,CalendarMonth,1)-WEEKDAY(DATE(CalendarYear,CalendarMonth,1)))=1,DATE(CalendarYear,CalendarMonth,1)-WEEKDAY(DATE(CalendarYear,CalendarMonth,1))+4,DATE(CalendarYear,CalendarMonth,1)-WEEKDAY(DATE(CalendarYear,CalendarMonth,1))+11)</f>
        <v>42466</v>
      </c>
      <c r="M11" s="124">
        <f>IF(DAY(DATE(CalendarYear,CalendarMonth,1)-WEEKDAY(DATE(CalendarYear,CalendarMonth,1)))=1,DATE(CalendarYear,CalendarMonth,1)-WEEKDAY(DATE(CalendarYear,CalendarMonth,1))+5,DATE(CalendarYear,CalendarMonth,1)-WEEKDAY(DATE(CalendarYear,CalendarMonth,1))+12)</f>
        <v>42467</v>
      </c>
      <c r="N11" s="124">
        <f>IF(DAY(DATE(CalendarYear,CalendarMonth,1)-WEEKDAY(DATE(CalendarYear,CalendarMonth,1)))=1,DATE(CalendarYear,CalendarMonth,1)-WEEKDAY(DATE(CalendarYear,CalendarMonth,1))+6,DATE(CalendarYear,CalendarMonth,1)-WEEKDAY(DATE(CalendarYear,CalendarMonth,1))+13)</f>
        <v>42468</v>
      </c>
      <c r="O11" s="124">
        <f>IF(DAY(DATE(CalendarYear,CalendarMonth,1)-WEEKDAY(DATE(CalendarYear,CalendarMonth,1)))=1,DATE(CalendarYear,CalendarMonth,1)-WEEKDAY(DATE(CalendarYear,CalendarMonth,1))+7,DATE(CalendarYear,CalendarMonth,1)-WEEKDAY(DATE(CalendarYear,CalendarMonth,1))+14)</f>
        <v>42469</v>
      </c>
    </row>
    <row r="12" spans="1:15" ht="19.5" customHeight="1" x14ac:dyDescent="0.2">
      <c r="B12" s="112" t="s">
        <v>52</v>
      </c>
      <c r="C12" s="109">
        <v>41414</v>
      </c>
      <c r="D12" s="107">
        <v>0.5</v>
      </c>
      <c r="E12" s="113">
        <f ca="1">IF(TaskList[[#This Row],[% complete]]=1,1,IF(ISBLANK(TaskList[[#This Row],[due date]]),2,IF(TODAY()&gt;TaskList[[#This Row],[due date]],3,2)))</f>
        <v>3</v>
      </c>
      <c r="F12" s="122"/>
      <c r="G12" s="123"/>
      <c r="I12" s="124" t="e">
        <f>IF(DAY(JanSun1)=1,JanSun1+1,JanSun1+8)</f>
        <v>#NAME?</v>
      </c>
      <c r="J12" s="124" t="e">
        <f>IF(DAY(JanSun1)=1,JanSun1+2,JanSun1+9)</f>
        <v>#NAME?</v>
      </c>
      <c r="K12" s="124" t="e">
        <f>IF(DAY(JanSun1)=1,JanSun1+3,JanSun1+10)</f>
        <v>#NAME?</v>
      </c>
      <c r="L12" s="124" t="e">
        <f>IF(DAY(JanSun1)=1,JanSun1+4,JanSun1+11)</f>
        <v>#NAME?</v>
      </c>
      <c r="M12" s="124" t="e">
        <f>IF(DAY(JanSun1)=1,JanSun1+5,JanSun1+12)</f>
        <v>#NAME?</v>
      </c>
      <c r="N12" s="124" t="e">
        <f>IF(DAY(JanSun1)=1,JanSun1+6,JanSun1+13)</f>
        <v>#NAME?</v>
      </c>
      <c r="O12" s="124" t="e">
        <f>IF(DAY(JanSun1)=1,JanSun1+7,JanSun1+14)</f>
        <v>#NAME?</v>
      </c>
    </row>
    <row r="13" spans="1:15" ht="19.5" customHeight="1" x14ac:dyDescent="0.2">
      <c r="B13" s="105" t="s">
        <v>61</v>
      </c>
      <c r="C13" s="109">
        <v>41425</v>
      </c>
      <c r="D13" s="107">
        <v>0</v>
      </c>
      <c r="E13" s="113">
        <f ca="1">IF(TaskList[[#This Row],[% complete]]=1,1,IF(ISBLANK(TaskList[[#This Row],[due date]]),2,IF(TODAY()&gt;TaskList[[#This Row],[due date]],3,2)))</f>
        <v>3</v>
      </c>
      <c r="F13" s="122"/>
      <c r="G13" s="123"/>
      <c r="I13" s="124">
        <f>IF(DAY(DATE(CalendarYear,CalendarMonth,1)-WEEKDAY(DATE(CalendarYear,CalendarMonth,1)))=1,DATE(CalendarYear,CalendarMonth,1)-WEEKDAY(DATE(CalendarYear,CalendarMonth,1))+8,DATE(CalendarYear,CalendarMonth,1)-WEEKDAY(DATE(CalendarYear,CalendarMonth,1))+15)</f>
        <v>42470</v>
      </c>
      <c r="J13" s="124">
        <f>IF(DAY(DATE(CalendarYear,CalendarMonth,1)-WEEKDAY(DATE(CalendarYear,CalendarMonth,1)))=1,DATE(CalendarYear,CalendarMonth,1)-WEEKDAY(DATE(CalendarYear,CalendarMonth,1))+9,DATE(CalendarYear,CalendarMonth,1)-WEEKDAY(DATE(CalendarYear,CalendarMonth,1))+16)</f>
        <v>42471</v>
      </c>
      <c r="K13" s="124">
        <f>IF(DAY(DATE(CalendarYear,CalendarMonth,1)-WEEKDAY(DATE(CalendarYear,CalendarMonth,1)))=1,DATE(CalendarYear,CalendarMonth,1)-WEEKDAY(DATE(CalendarYear,CalendarMonth,1))+10,DATE(CalendarYear,CalendarMonth,1)-WEEKDAY(DATE(CalendarYear,CalendarMonth,1))+17)</f>
        <v>42472</v>
      </c>
      <c r="L13" s="124">
        <f>IF(DAY(DATE(CalendarYear,CalendarMonth,1)-WEEKDAY(DATE(CalendarYear,CalendarMonth,1)))=1,DATE(CalendarYear,CalendarMonth,1)-WEEKDAY(DATE(CalendarYear,CalendarMonth,1))+11,DATE(CalendarYear,CalendarMonth,1)-WEEKDAY(DATE(CalendarYear,CalendarMonth,1))+18)</f>
        <v>42473</v>
      </c>
      <c r="M13" s="124">
        <f>IF(DAY(DATE(CalendarYear,CalendarMonth,1)-WEEKDAY(DATE(CalendarYear,CalendarMonth,1)))=1,DATE(CalendarYear,CalendarMonth,1)-WEEKDAY(DATE(CalendarYear,CalendarMonth,1))+12,DATE(CalendarYear,CalendarMonth,1)-WEEKDAY(DATE(CalendarYear,CalendarMonth,1))+19)</f>
        <v>42474</v>
      </c>
      <c r="N13" s="124">
        <f>IF(DAY(DATE(CalendarYear,CalendarMonth,1)-WEEKDAY(DATE(CalendarYear,CalendarMonth,1)))=1,DATE(CalendarYear,CalendarMonth,1)-WEEKDAY(DATE(CalendarYear,CalendarMonth,1))+13,DATE(CalendarYear,CalendarMonth,1)-WEEKDAY(DATE(CalendarYear,CalendarMonth,1))+20)</f>
        <v>42475</v>
      </c>
      <c r="O13" s="124">
        <f>IF(DAY(DATE(CalendarYear,CalendarMonth,1)-WEEKDAY(DATE(CalendarYear,CalendarMonth,1)))=1,DATE(CalendarYear,CalendarMonth,1)-WEEKDAY(DATE(CalendarYear,CalendarMonth,1))+14,DATE(CalendarYear,CalendarMonth,1)-WEEKDAY(DATE(CalendarYear,CalendarMonth,1))+21)</f>
        <v>42476</v>
      </c>
    </row>
    <row r="14" spans="1:15" ht="19.5" customHeight="1" x14ac:dyDescent="0.2">
      <c r="B14"/>
      <c r="C14"/>
      <c r="D14"/>
      <c r="E14"/>
      <c r="F14" s="122"/>
      <c r="G14" s="123"/>
      <c r="I14" s="124" t="e">
        <f>IF(DAY(JanSun1)=1,JanSun1+8,JanSun1+15)</f>
        <v>#NAME?</v>
      </c>
      <c r="J14" s="124" t="e">
        <f>IF(DAY(JanSun1)=1,JanSun1+9,JanSun1+16)</f>
        <v>#NAME?</v>
      </c>
      <c r="K14" s="124" t="e">
        <f>IF(DAY(JanSun1)=1,JanSun1+10,JanSun1+17)</f>
        <v>#NAME?</v>
      </c>
      <c r="L14" s="124" t="e">
        <f>IF(DAY(JanSun1)=1,JanSun1+11,JanSun1+18)</f>
        <v>#NAME?</v>
      </c>
      <c r="M14" s="124" t="e">
        <f>IF(DAY(JanSun1)=1,JanSun1+12,JanSun1+19)</f>
        <v>#NAME?</v>
      </c>
      <c r="N14" s="124" t="e">
        <f>IF(DAY(JanSun1)=1,JanSun1+13,JanSun1+20)</f>
        <v>#NAME?</v>
      </c>
      <c r="O14" s="124" t="e">
        <f>IF(DAY(JanSun1)=1,JanSun1+14,JanSun1+21)</f>
        <v>#NAME?</v>
      </c>
    </row>
    <row r="15" spans="1:15" ht="19.5" customHeight="1" x14ac:dyDescent="0.2">
      <c r="B15"/>
      <c r="F15" s="122"/>
      <c r="G15" s="123"/>
      <c r="I15" s="124">
        <f>IF(DAY(DATE(CalendarYear,CalendarMonth,1)-WEEKDAY(DATE(CalendarYear,CalendarMonth,1)))=1,DATE(CalendarYear,CalendarMonth,1)-WEEKDAY(DATE(CalendarYear,CalendarMonth,1))+15,DATE(CalendarYear,CalendarMonth,1)-WEEKDAY(DATE(CalendarYear,CalendarMonth,1))+22)</f>
        <v>42477</v>
      </c>
      <c r="J15" s="124">
        <f>IF(DAY(DATE(CalendarYear,CalendarMonth,1)-WEEKDAY(DATE(CalendarYear,CalendarMonth,1)))=1,DATE(CalendarYear,CalendarMonth,1)-WEEKDAY(DATE(CalendarYear,CalendarMonth,1))+16,DATE(CalendarYear,CalendarMonth,1)-WEEKDAY(DATE(CalendarYear,CalendarMonth,1))+23)</f>
        <v>42478</v>
      </c>
      <c r="K15" s="124">
        <f>IF(DAY(DATE(CalendarYear,CalendarMonth,1)-WEEKDAY(DATE(CalendarYear,CalendarMonth,1)))=1,DATE(CalendarYear,CalendarMonth,1)-WEEKDAY(DATE(CalendarYear,CalendarMonth,1))+17,DATE(CalendarYear,CalendarMonth,1)-WEEKDAY(DATE(CalendarYear,CalendarMonth,1))+24)</f>
        <v>42479</v>
      </c>
      <c r="L15" s="124">
        <f>IF(DAY(DATE(CalendarYear,CalendarMonth,1)-WEEKDAY(DATE(CalendarYear,CalendarMonth,1)))=1,DATE(CalendarYear,CalendarMonth,1)-WEEKDAY(DATE(CalendarYear,CalendarMonth,1))+18,DATE(CalendarYear,CalendarMonth,1)-WEEKDAY(DATE(CalendarYear,CalendarMonth,1))+25)</f>
        <v>42480</v>
      </c>
      <c r="M15" s="124">
        <f>IF(DAY(DATE(CalendarYear,CalendarMonth,1)-WEEKDAY(DATE(CalendarYear,CalendarMonth,1)))=1,DATE(CalendarYear,CalendarMonth,1)-WEEKDAY(DATE(CalendarYear,CalendarMonth,1))+19,DATE(CalendarYear,CalendarMonth,1)-WEEKDAY(DATE(CalendarYear,CalendarMonth,1))+26)</f>
        <v>42481</v>
      </c>
      <c r="N15" s="124">
        <f>IF(DAY(DATE(CalendarYear,CalendarMonth,1)-WEEKDAY(DATE(CalendarYear,CalendarMonth,1)))=1,DATE(CalendarYear,CalendarMonth,1)-WEEKDAY(DATE(CalendarYear,CalendarMonth,1))+20,DATE(CalendarYear,CalendarMonth,1)-WEEKDAY(DATE(CalendarYear,CalendarMonth,1))+27)</f>
        <v>42482</v>
      </c>
      <c r="O15" s="124">
        <f>IF(DAY(DATE(CalendarYear,CalendarMonth,1)-WEEKDAY(DATE(CalendarYear,CalendarMonth,1)))=1,DATE(CalendarYear,CalendarMonth,1)-WEEKDAY(DATE(CalendarYear,CalendarMonth,1))+21,DATE(CalendarYear,CalendarMonth,1)-WEEKDAY(DATE(CalendarYear,CalendarMonth,1))+28)</f>
        <v>42483</v>
      </c>
    </row>
    <row r="16" spans="1:15" ht="19.5" customHeight="1" x14ac:dyDescent="0.2">
      <c r="B16"/>
      <c r="F16" s="122"/>
      <c r="G16" s="123"/>
      <c r="I16" s="124" t="e">
        <f>IF(DAY(JanSun1)=1,JanSun1+15,JanSun1+22)</f>
        <v>#NAME?</v>
      </c>
      <c r="J16" s="124" t="e">
        <f>IF(DAY(JanSun1)=1,JanSun1+16,JanSun1+23)</f>
        <v>#NAME?</v>
      </c>
      <c r="K16" s="124" t="e">
        <f>IF(DAY(JanSun1)=1,JanSun1+17,JanSun1+24)</f>
        <v>#NAME?</v>
      </c>
      <c r="L16" s="124" t="e">
        <f>IF(DAY(JanSun1)=1,JanSun1+18,JanSun1+25)</f>
        <v>#NAME?</v>
      </c>
      <c r="M16" s="124" t="e">
        <f>IF(DAY(JanSun1)=1,JanSun1+19,JanSun1+26)</f>
        <v>#NAME?</v>
      </c>
      <c r="N16" s="124" t="e">
        <f>IF(DAY(JanSun1)=1,JanSun1+20,JanSun1+27)</f>
        <v>#NAME?</v>
      </c>
      <c r="O16" s="124" t="e">
        <f>IF(DAY(JanSun1)=1,JanSun1+21,JanSun1+28)</f>
        <v>#NAME?</v>
      </c>
    </row>
    <row r="17" spans="2:15" ht="19.5" customHeight="1" x14ac:dyDescent="0.2">
      <c r="B17"/>
      <c r="F17" s="122"/>
      <c r="G17" s="123"/>
      <c r="I17" s="124">
        <f>IF(DAY(DATE(CalendarYear,CalendarMonth,1)-WEEKDAY(DATE(CalendarYear,CalendarMonth,1)))=1,DATE(CalendarYear,CalendarMonth,1)-WEEKDAY(DATE(CalendarYear,CalendarMonth,1))+22,DATE(CalendarYear,CalendarMonth,1)-WEEKDAY(DATE(CalendarYear,CalendarMonth,1))+29)</f>
        <v>42484</v>
      </c>
      <c r="J17" s="124">
        <f>IF(DAY(DATE(CalendarYear,CalendarMonth,1)-WEEKDAY(DATE(CalendarYear,CalendarMonth,1)))=1,DATE(CalendarYear,CalendarMonth,1)-WEEKDAY(DATE(CalendarYear,CalendarMonth,1))+23,DATE(CalendarYear,CalendarMonth,1)-WEEKDAY(DATE(CalendarYear,CalendarMonth,1))+30)</f>
        <v>42485</v>
      </c>
      <c r="K17" s="124">
        <f>IF(DAY(DATE(CalendarYear,CalendarMonth,1)-WEEKDAY(DATE(CalendarYear,CalendarMonth,1)))=1,DATE(CalendarYear,CalendarMonth,1)-WEEKDAY(DATE(CalendarYear,CalendarMonth,1))+24,DATE(CalendarYear,CalendarMonth,1)-WEEKDAY(DATE(CalendarYear,CalendarMonth,1))+31)</f>
        <v>42486</v>
      </c>
      <c r="L17" s="124">
        <f>IF(DAY(DATE(CalendarYear,CalendarMonth,1)-WEEKDAY(DATE(CalendarYear,CalendarMonth,1)))=1,DATE(CalendarYear,CalendarMonth,1)-WEEKDAY(DATE(CalendarYear,CalendarMonth,1))+25,DATE(CalendarYear,CalendarMonth,1)-WEEKDAY(DATE(CalendarYear,CalendarMonth,1))+32)</f>
        <v>42487</v>
      </c>
      <c r="M17" s="124">
        <f>IF(DAY(DATE(CalendarYear,CalendarMonth,1)-WEEKDAY(DATE(CalendarYear,CalendarMonth,1)))=1,DATE(CalendarYear,CalendarMonth,1)-WEEKDAY(DATE(CalendarYear,CalendarMonth,1))+26,DATE(CalendarYear,CalendarMonth,1)-WEEKDAY(DATE(CalendarYear,CalendarMonth,1))+33)</f>
        <v>42488</v>
      </c>
      <c r="N17" s="124">
        <f>IF(DAY(DATE(CalendarYear,CalendarMonth,1)-WEEKDAY(DATE(CalendarYear,CalendarMonth,1)))=1,DATE(CalendarYear,CalendarMonth,1)-WEEKDAY(DATE(CalendarYear,CalendarMonth,1))+27,DATE(CalendarYear,CalendarMonth,1)-WEEKDAY(DATE(CalendarYear,CalendarMonth,1))+34)</f>
        <v>42489</v>
      </c>
      <c r="O17" s="124">
        <f>IF(DAY(DATE(CalendarYear,CalendarMonth,1)-WEEKDAY(DATE(CalendarYear,CalendarMonth,1)))=1,DATE(CalendarYear,CalendarMonth,1)-WEEKDAY(DATE(CalendarYear,CalendarMonth,1))+28,DATE(CalendarYear,CalendarMonth,1)-WEEKDAY(DATE(CalendarYear,CalendarMonth,1))+35)</f>
        <v>42490</v>
      </c>
    </row>
    <row r="18" spans="2:15" ht="19.5" customHeight="1" x14ac:dyDescent="0.2">
      <c r="B18"/>
      <c r="F18" s="122"/>
      <c r="G18" s="123"/>
      <c r="I18" s="124" t="e">
        <f>IF(DAY(JanSun1)=1,JanSun1+22,JanSun1+29)</f>
        <v>#NAME?</v>
      </c>
      <c r="J18" s="124" t="e">
        <f>IF(DAY(JanSun1)=1,JanSun1+23,JanSun1+30)</f>
        <v>#NAME?</v>
      </c>
      <c r="K18" s="124" t="e">
        <f>IF(DAY(JanSun1)=1,JanSun1+24,JanSun1+31)</f>
        <v>#NAME?</v>
      </c>
      <c r="L18" s="124" t="e">
        <f>IF(DAY(JanSun1)=1,JanSun1+25,JanSun1+32)</f>
        <v>#NAME?</v>
      </c>
      <c r="M18" s="124" t="e">
        <f>IF(DAY(JanSun1)=1,JanSun1+26,JanSun1+33)</f>
        <v>#NAME?</v>
      </c>
      <c r="N18" s="124" t="e">
        <f>IF(DAY(JanSun1)=1,JanSun1+27,JanSun1+34)</f>
        <v>#NAME?</v>
      </c>
      <c r="O18" s="124" t="e">
        <f>IF(DAY(JanSun1)=1,JanSun1+28,JanSun1+35)</f>
        <v>#NAME?</v>
      </c>
    </row>
    <row r="19" spans="2:15" ht="19.5" customHeight="1" x14ac:dyDescent="0.2">
      <c r="B19"/>
      <c r="F19" s="122"/>
      <c r="G19" s="123"/>
      <c r="I19" s="124">
        <f>IF(DAY(DATE(CalendarYear,CalendarMonth,1)-WEEKDAY(DATE(CalendarYear,CalendarMonth,1)))=1,DATE(CalendarYear,CalendarMonth,1)-WEEKDAY(DATE(CalendarYear,CalendarMonth,1))+29,DATE(CalendarYear,CalendarMonth,1)-WEEKDAY(DATE(CalendarYear,CalendarMonth,1))+36)</f>
        <v>42491</v>
      </c>
      <c r="J19" s="124">
        <f>IF(DAY(DATE(CalendarYear,CalendarMonth,1)-WEEKDAY(DATE(CalendarYear,CalendarMonth,1)))=1,DATE(CalendarYear,CalendarMonth,1)-WEEKDAY(DATE(CalendarYear,CalendarMonth,1))+30,DATE(CalendarYear,CalendarMonth,1)-WEEKDAY(DATE(CalendarYear,CalendarMonth,1))+37)</f>
        <v>42492</v>
      </c>
      <c r="K19" s="124">
        <f>IF(DAY(DATE(CalendarYear,CalendarMonth,1)-WEEKDAY(DATE(CalendarYear,CalendarMonth,1)))=1,DATE(CalendarYear,CalendarMonth,1)-WEEKDAY(DATE(CalendarYear,CalendarMonth,1))+31,DATE(CalendarYear,CalendarMonth,1)-WEEKDAY(DATE(CalendarYear,CalendarMonth,1))+38)</f>
        <v>42493</v>
      </c>
      <c r="L19" s="124">
        <f>IF(DAY(DATE(CalendarYear,CalendarMonth,1)-WEEKDAY(DATE(CalendarYear,CalendarMonth,1)))=1,DATE(CalendarYear,CalendarMonth,1)-WEEKDAY(DATE(CalendarYear,CalendarMonth,1))+32,DATE(CalendarYear,CalendarMonth,1)-WEEKDAY(DATE(CalendarYear,CalendarMonth,1))+39)</f>
        <v>42494</v>
      </c>
      <c r="M19" s="124">
        <f>IF(DAY(DATE(CalendarYear,CalendarMonth,1)-WEEKDAY(DATE(CalendarYear,CalendarMonth,1)))=1,DATE(CalendarYear,CalendarMonth,1)-WEEKDAY(DATE(CalendarYear,CalendarMonth,1))+33,DATE(CalendarYear,CalendarMonth,1)-WEEKDAY(DATE(CalendarYear,CalendarMonth,1))+40)</f>
        <v>42495</v>
      </c>
      <c r="N19" s="124">
        <f>IF(DAY(DATE(CalendarYear,CalendarMonth,1)-WEEKDAY(DATE(CalendarYear,CalendarMonth,1)))=1,DATE(CalendarYear,CalendarMonth,1)-WEEKDAY(DATE(CalendarYear,CalendarMonth,1))+34,DATE(CalendarYear,CalendarMonth,1)-WEEKDAY(DATE(CalendarYear,CalendarMonth,1))+41)</f>
        <v>42496</v>
      </c>
      <c r="O19" s="124">
        <f>IF(DAY(DATE(CalendarYear,CalendarMonth,1)-WEEKDAY(DATE(CalendarYear,CalendarMonth,1)))=1,DATE(CalendarYear,CalendarMonth,1)-WEEKDAY(DATE(CalendarYear,CalendarMonth,1))+35,DATE(CalendarYear,CalendarMonth,1)-WEEKDAY(DATE(CalendarYear,CalendarMonth,1))+42)</f>
        <v>42497</v>
      </c>
    </row>
    <row r="20" spans="2:15" ht="19.5" customHeight="1" x14ac:dyDescent="0.2">
      <c r="B20"/>
      <c r="F20" s="122"/>
      <c r="G20" s="123"/>
      <c r="I20" s="124" t="e">
        <f>IF(DAY(JanSun1)=1,JanSun1+29,JanSun1+36)</f>
        <v>#NAME?</v>
      </c>
      <c r="J20" s="124" t="e">
        <f>IF(DAY(JanSun1)=1,JanSun1+30,JanSun1+37)</f>
        <v>#NAME?</v>
      </c>
      <c r="K20" s="124" t="e">
        <f>IF(DAY(JanSun1)=1,JanSun1+31,JanSun1+38)</f>
        <v>#NAME?</v>
      </c>
      <c r="L20" s="124" t="e">
        <f>IF(DAY(JanSun1)=1,JanSun1+32,JanSun1+39)</f>
        <v>#NAME?</v>
      </c>
      <c r="M20" s="124" t="e">
        <f>IF(DAY(JanSun1)=1,JanSun1+33,JanSun1+40)</f>
        <v>#NAME?</v>
      </c>
      <c r="N20" s="124" t="e">
        <f>IF(DAY(JanSun1)=1,JanSun1+34,JanSun1+41)</f>
        <v>#NAME?</v>
      </c>
      <c r="O20" s="124" t="e">
        <f>IF(DAY(JanSun1)=1,JanSun1+35,JanSun1+42)</f>
        <v>#NAME?</v>
      </c>
    </row>
    <row r="21" spans="2:15" ht="19.5" customHeight="1" x14ac:dyDescent="0.2">
      <c r="B21"/>
      <c r="F21" s="91"/>
      <c r="G21" s="92"/>
      <c r="I21"/>
      <c r="J21"/>
      <c r="K21"/>
      <c r="L21"/>
      <c r="M21"/>
    </row>
    <row r="22" spans="2:15" ht="19.5" customHeight="1" x14ac:dyDescent="0.2">
      <c r="B22"/>
      <c r="F22" s="122"/>
      <c r="G22" s="123"/>
      <c r="H22" s="123"/>
      <c r="I22" s="123"/>
      <c r="J22" s="123"/>
      <c r="K22" s="123"/>
      <c r="L22" s="123"/>
      <c r="M22" s="123"/>
      <c r="N22" s="123"/>
      <c r="O22" s="123"/>
    </row>
    <row r="23" spans="2:15" ht="19.5" customHeight="1" x14ac:dyDescent="0.2">
      <c r="B23"/>
      <c r="F23" s="122"/>
      <c r="G23" s="123"/>
      <c r="H23" s="123"/>
      <c r="I23" s="123"/>
      <c r="J23" s="123"/>
      <c r="K23" s="123"/>
      <c r="L23" s="123"/>
      <c r="M23" s="123"/>
      <c r="N23" s="123"/>
      <c r="O23" s="123"/>
    </row>
    <row r="24" spans="2:15" ht="19.5" customHeight="1" x14ac:dyDescent="0.2">
      <c r="B24"/>
      <c r="F24" s="122"/>
      <c r="G24" s="123"/>
      <c r="H24" s="123"/>
      <c r="I24" s="123"/>
      <c r="J24" s="123"/>
      <c r="K24" s="123"/>
      <c r="L24" s="123"/>
      <c r="M24" s="123"/>
      <c r="N24" s="123"/>
      <c r="O24" s="123"/>
    </row>
    <row r="25" spans="2:15" ht="19.5" customHeight="1" x14ac:dyDescent="0.2">
      <c r="B25"/>
      <c r="F25" s="122"/>
      <c r="G25" s="123"/>
      <c r="H25" s="123"/>
      <c r="I25" s="123"/>
      <c r="J25" s="123"/>
      <c r="K25" s="123"/>
      <c r="L25" s="123"/>
      <c r="M25" s="123"/>
      <c r="N25" s="123"/>
      <c r="O25" s="123"/>
    </row>
    <row r="26" spans="2:15" ht="19.5" customHeight="1" x14ac:dyDescent="0.2">
      <c r="B26"/>
      <c r="F26" s="122"/>
      <c r="G26" s="123"/>
      <c r="H26" s="123"/>
      <c r="I26" s="123"/>
      <c r="J26" s="123"/>
      <c r="K26" s="123"/>
      <c r="L26" s="123"/>
      <c r="M26" s="123"/>
      <c r="N26" s="123"/>
      <c r="O26" s="123"/>
    </row>
    <row r="27" spans="2:15" ht="19.5" customHeight="1" x14ac:dyDescent="0.2">
      <c r="B27"/>
      <c r="F27" s="122"/>
      <c r="G27" s="123"/>
      <c r="H27" s="123"/>
      <c r="I27" s="123"/>
      <c r="J27" s="123"/>
      <c r="K27" s="123"/>
      <c r="L27" s="123"/>
      <c r="M27" s="123"/>
      <c r="N27" s="123"/>
      <c r="O27" s="123"/>
    </row>
    <row r="28" spans="2:15" ht="19.5" customHeight="1" x14ac:dyDescent="0.2">
      <c r="B28"/>
      <c r="F28" s="122"/>
      <c r="G28" s="123"/>
      <c r="H28" s="123"/>
      <c r="I28" s="123"/>
      <c r="J28" s="123"/>
      <c r="K28" s="123"/>
      <c r="L28" s="123"/>
      <c r="M28" s="123"/>
      <c r="N28" s="123"/>
      <c r="O28" s="123"/>
    </row>
    <row r="29" spans="2:15" ht="19.5" customHeight="1" x14ac:dyDescent="0.2">
      <c r="B29"/>
      <c r="F29" s="122"/>
      <c r="G29" s="123"/>
      <c r="H29" s="123"/>
      <c r="I29" s="123"/>
      <c r="J29" s="123"/>
      <c r="K29" s="123"/>
      <c r="L29" s="123"/>
      <c r="M29" s="123"/>
      <c r="N29" s="123"/>
      <c r="O29" s="123"/>
    </row>
    <row r="30" spans="2:15" ht="19.5" customHeight="1" x14ac:dyDescent="0.2">
      <c r="B30"/>
      <c r="F30" s="122"/>
      <c r="G30" s="123"/>
      <c r="H30" s="123"/>
      <c r="I30" s="123"/>
      <c r="J30" s="123"/>
      <c r="K30" s="123"/>
      <c r="L30" s="123"/>
      <c r="M30" s="123"/>
      <c r="N30" s="123"/>
      <c r="O30" s="123"/>
    </row>
    <row r="31" spans="2:15" ht="19.5" customHeight="1" x14ac:dyDescent="0.2">
      <c r="B31"/>
      <c r="F31" s="122"/>
      <c r="G31" s="123"/>
      <c r="H31" s="123"/>
      <c r="I31" s="123"/>
      <c r="J31" s="123"/>
      <c r="K31" s="123"/>
      <c r="L31" s="123"/>
      <c r="M31" s="123"/>
      <c r="N31" s="123"/>
      <c r="O31" s="123"/>
    </row>
    <row r="32" spans="2:15" ht="19.5" customHeight="1" x14ac:dyDescent="0.2">
      <c r="B32"/>
      <c r="C32"/>
      <c r="D32"/>
      <c r="E32"/>
      <c r="F32" s="122"/>
      <c r="G32" s="123"/>
      <c r="H32" s="123"/>
      <c r="I32" s="123"/>
      <c r="J32" s="123"/>
      <c r="K32" s="123"/>
      <c r="L32" s="123"/>
      <c r="M32" s="123"/>
      <c r="N32" s="123"/>
      <c r="O32" s="123"/>
    </row>
    <row r="33" spans="2:15" ht="19.5" customHeight="1" x14ac:dyDescent="0.2">
      <c r="B33"/>
      <c r="C33"/>
      <c r="D33"/>
      <c r="E33"/>
      <c r="F33" s="122"/>
      <c r="G33" s="123"/>
      <c r="H33" s="123"/>
      <c r="I33" s="123"/>
      <c r="J33" s="123"/>
      <c r="K33" s="123"/>
      <c r="L33" s="123"/>
      <c r="M33" s="123"/>
      <c r="N33" s="123"/>
      <c r="O33" s="123"/>
    </row>
    <row r="34" spans="2:15" ht="19.5" customHeight="1" x14ac:dyDescent="0.2">
      <c r="B34"/>
      <c r="C34"/>
      <c r="D34"/>
      <c r="E34"/>
      <c r="F34" s="122"/>
      <c r="G34" s="123"/>
      <c r="H34" s="123"/>
      <c r="I34" s="123"/>
      <c r="J34" s="123"/>
      <c r="K34" s="123"/>
      <c r="L34" s="123"/>
      <c r="M34" s="123"/>
      <c r="N34" s="123"/>
      <c r="O34" s="123"/>
    </row>
    <row r="35" spans="2:15" ht="19.5" customHeight="1" x14ac:dyDescent="0.2">
      <c r="B35"/>
      <c r="C35"/>
      <c r="D35"/>
      <c r="E35"/>
      <c r="F35" s="122"/>
      <c r="G35" s="123"/>
      <c r="H35" s="123"/>
      <c r="I35" s="123"/>
      <c r="J35" s="123"/>
      <c r="K35" s="123"/>
      <c r="L35" s="123"/>
      <c r="M35" s="123"/>
      <c r="N35" s="123"/>
      <c r="O35" s="123"/>
    </row>
  </sheetData>
  <mergeCells count="72">
    <mergeCell ref="C2:E3"/>
    <mergeCell ref="D6:E6"/>
    <mergeCell ref="F14:G14"/>
    <mergeCell ref="F15:G15"/>
    <mergeCell ref="F16:G16"/>
    <mergeCell ref="F17:G17"/>
    <mergeCell ref="F18:G18"/>
    <mergeCell ref="F9:G9"/>
    <mergeCell ref="F10:G10"/>
    <mergeCell ref="F11:G11"/>
    <mergeCell ref="F12:G12"/>
    <mergeCell ref="F13:G13"/>
    <mergeCell ref="N6:O7"/>
    <mergeCell ref="I6:M7"/>
    <mergeCell ref="I9:I10"/>
    <mergeCell ref="J9:J10"/>
    <mergeCell ref="K9:K10"/>
    <mergeCell ref="L9:L10"/>
    <mergeCell ref="M9:M10"/>
    <mergeCell ref="N9:N10"/>
    <mergeCell ref="M15:M16"/>
    <mergeCell ref="N15:N16"/>
    <mergeCell ref="O15:O16"/>
    <mergeCell ref="M17:M18"/>
    <mergeCell ref="O9:O10"/>
    <mergeCell ref="N17:N18"/>
    <mergeCell ref="O17:O18"/>
    <mergeCell ref="N11:N12"/>
    <mergeCell ref="O11:O12"/>
    <mergeCell ref="N13:N14"/>
    <mergeCell ref="O13:O14"/>
    <mergeCell ref="I15:I16"/>
    <mergeCell ref="J15:J16"/>
    <mergeCell ref="K15:K16"/>
    <mergeCell ref="L15:L16"/>
    <mergeCell ref="I17:I18"/>
    <mergeCell ref="J17:J18"/>
    <mergeCell ref="K17:K18"/>
    <mergeCell ref="L17:L18"/>
    <mergeCell ref="I13:I14"/>
    <mergeCell ref="J13:J14"/>
    <mergeCell ref="K13:K14"/>
    <mergeCell ref="L13:L14"/>
    <mergeCell ref="M13:M14"/>
    <mergeCell ref="I11:I12"/>
    <mergeCell ref="J11:J12"/>
    <mergeCell ref="K11:K12"/>
    <mergeCell ref="L11:L12"/>
    <mergeCell ref="M11:M12"/>
    <mergeCell ref="F19:G19"/>
    <mergeCell ref="F20:G20"/>
    <mergeCell ref="F26:O26"/>
    <mergeCell ref="F27:O27"/>
    <mergeCell ref="F28:O28"/>
    <mergeCell ref="N19:N20"/>
    <mergeCell ref="O19:O20"/>
    <mergeCell ref="F22:O22"/>
    <mergeCell ref="F23:O23"/>
    <mergeCell ref="F24:O24"/>
    <mergeCell ref="F25:O25"/>
    <mergeCell ref="I19:I20"/>
    <mergeCell ref="J19:J20"/>
    <mergeCell ref="K19:K20"/>
    <mergeCell ref="L19:L20"/>
    <mergeCell ref="M19:M20"/>
    <mergeCell ref="F34:O34"/>
    <mergeCell ref="F35:O35"/>
    <mergeCell ref="F29:O29"/>
    <mergeCell ref="F30:O30"/>
    <mergeCell ref="F31:O31"/>
    <mergeCell ref="F32:O32"/>
    <mergeCell ref="F33:O33"/>
  </mergeCells>
  <conditionalFormatting sqref="I9:O20">
    <cfRule type="expression" dxfId="9" priority="2">
      <formula>AND(VLOOKUP(I9,DueDate,1,FALSE)=I9,VLOOKUP(I9,DueDate,2,FALSE)=1)</formula>
    </cfRule>
    <cfRule type="expression" dxfId="8" priority="6">
      <formula>AND(VLOOKUP(I9,DueDate,1,FALSE)=I9,VLOOKUP(I9,DueDate,2,FALSE)&lt;&gt;1)</formula>
    </cfRule>
  </conditionalFormatting>
  <conditionalFormatting sqref="I9:N10">
    <cfRule type="expression" dxfId="7" priority="5">
      <formula>DAY(I9)&gt;8</formula>
    </cfRule>
  </conditionalFormatting>
  <conditionalFormatting sqref="I17:O20">
    <cfRule type="expression" dxfId="6" priority="3">
      <formula>AND(DAY(I17)&gt;=1,DAY(I17)&lt;=15)</formula>
    </cfRule>
  </conditionalFormatting>
  <conditionalFormatting sqref="D9:D13">
    <cfRule type="dataBar" priority="1">
      <dataBar>
        <cfvo type="min"/>
        <cfvo type="max"/>
        <color rgb="FFFF555A"/>
      </dataBar>
      <extLst>
        <ext xmlns:x14="http://schemas.microsoft.com/office/spreadsheetml/2009/9/main" uri="{B025F937-C7B1-47D3-B67F-A62EFF666E3E}">
          <x14:id>{9C5AD83D-CE9B-49DC-80C8-2A10BE02F676}</x14:id>
        </ext>
      </extLst>
    </cfRule>
  </conditionalFormatting>
  <dataValidations count="3">
    <dataValidation type="list" allowBlank="1" showInputMessage="1" showErrorMessage="1" errorTitle="Invalid Month" error="Please select a month from the drop down list." sqref="I6:M7">
      <formula1>"January, February, March, April, May, June,July,August,September,October,November,December"</formula1>
    </dataValidation>
    <dataValidation type="list" allowBlank="1" showInputMessage="1" showErrorMessage="1" errorTitle="Invalid List Item" error="If you need to add a new percentage to this list, you can add new list items to the % Complete Lookup column on worksheet named Lookup Lists." sqref="D9:D13">
      <formula1>"0%,25%,50%,75%,100%"</formula1>
    </dataValidation>
    <dataValidation allowBlank="1" sqref="C9:C13"/>
  </dataValidations>
  <printOptions horizontalCentered="1" verticalCentered="1"/>
  <pageMargins left="0.19685039370078741" right="0.19685039370078741" top="0.39370078740157483" bottom="0.39370078740157483" header="0.39370078740157483" footer="0.39370078740157483"/>
  <pageSetup scale="78" orientation="landscape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7" r:id="rId4" name="Year Selection Spinner">
              <controlPr defaultSize="0" print="0" autoPict="0" altText="Spinner control. Use spinner to change calendar year or type desired year in cell L2 ">
                <anchor moveWithCells="1">
                  <from>
                    <xdr:col>15</xdr:col>
                    <xdr:colOff>47625</xdr:colOff>
                    <xdr:row>5</xdr:row>
                    <xdr:rowOff>28575</xdr:rowOff>
                  </from>
                  <to>
                    <xdr:col>15</xdr:col>
                    <xdr:colOff>171450</xdr:colOff>
                    <xdr:row>6</xdr:row>
                    <xdr:rowOff>142875</xdr:rowOff>
                  </to>
                </anchor>
              </controlPr>
            </control>
          </mc:Choice>
        </mc:AlternateContent>
      </controls>
    </mc:Choice>
  </mc:AlternateContent>
  <tableParts count="1">
    <tablePart r:id="rId5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9C5AD83D-CE9B-49DC-80C8-2A10BE02F676}">
            <x14:dataBar minLength="0" maxLength="100" border="1" negativeBarBorderColorSameAsPositive="0">
              <x14:cfvo type="autoMin"/>
              <x14:cfvo type="autoMax"/>
              <x14:borderColor rgb="FFFF555A"/>
              <x14:negativeFillColor rgb="FFFF0000"/>
              <x14:negativeBorderColor rgb="FFFF0000"/>
              <x14:axisColor rgb="FF000000"/>
            </x14:dataBar>
          </x14:cfRule>
          <xm:sqref>D9:D13</xm:sqref>
        </x14:conditionalFormatting>
        <x14:conditionalFormatting xmlns:xm="http://schemas.microsoft.com/office/excel/2006/main">
          <x14:cfRule type="iconSet" priority="40" id="{5EAE2E71-AE76-41CD-B7C1-B3F754A57B16}">
            <x14:iconSet iconSet="3Symbols2" showValue="0" custom="1">
              <x14:cfvo type="percent">
                <xm:f>0</xm:f>
              </x14:cfvo>
              <x14:cfvo type="num">
                <xm:f>2</xm:f>
              </x14:cfvo>
              <x14:cfvo type="num">
                <xm:f>3</xm:f>
              </x14:cfvo>
              <x14:cfIcon iconSet="3Symbols2" iconId="2"/>
              <x14:cfIcon iconSet="NoIcons" iconId="0"/>
              <x14:cfIcon iconSet="3Symbols2" iconId="0"/>
            </x14:iconSet>
          </x14:cfRule>
          <xm:sqref>E9:E13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theme="7"/>
    <pageSetUpPr autoPageBreaks="0" fitToPage="1"/>
  </sheetPr>
  <dimension ref="A1:AE31"/>
  <sheetViews>
    <sheetView showGridLines="0" zoomScale="90" zoomScaleNormal="90" workbookViewId="0">
      <selection activeCell="C11" sqref="C11"/>
    </sheetView>
  </sheetViews>
  <sheetFormatPr defaultColWidth="9.28515625" defaultRowHeight="12.75" x14ac:dyDescent="0.2"/>
  <cols>
    <col min="1" max="29" width="2.85546875" style="2" customWidth="1"/>
    <col min="30" max="30" width="12.28515625" style="3" customWidth="1"/>
    <col min="31" max="31" width="33" style="2" customWidth="1"/>
    <col min="32" max="16384" width="9.28515625" style="2"/>
  </cols>
  <sheetData>
    <row r="1" spans="1:31" ht="14.25" customHeight="1" x14ac:dyDescent="0.2"/>
    <row r="2" spans="1:31" ht="66" x14ac:dyDescent="1.1000000000000001">
      <c r="H2" s="13"/>
      <c r="I2" s="13"/>
      <c r="J2" s="13"/>
      <c r="K2" s="46" t="s">
        <v>12</v>
      </c>
      <c r="L2" s="47"/>
      <c r="M2" s="46"/>
      <c r="N2" s="46"/>
      <c r="O2" s="46"/>
      <c r="P2" s="46"/>
      <c r="Q2" s="46"/>
      <c r="R2" s="46"/>
      <c r="S2" s="46"/>
      <c r="T2" s="46"/>
      <c r="U2" s="46"/>
      <c r="V2" s="46"/>
      <c r="W2" s="46"/>
      <c r="X2" s="46"/>
      <c r="Y2" s="46"/>
      <c r="Z2" s="46"/>
      <c r="AA2" s="46"/>
      <c r="AB2" s="46"/>
      <c r="AC2" s="46"/>
      <c r="AD2" s="48"/>
    </row>
    <row r="6" spans="1:31" ht="15.75" customHeight="1" x14ac:dyDescent="0.2"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</row>
    <row r="7" spans="1:31" ht="15.75" customHeight="1" x14ac:dyDescent="0.2">
      <c r="A7" s="136" t="s">
        <v>59</v>
      </c>
      <c r="B7" s="136"/>
      <c r="C7" s="136"/>
      <c r="D7" s="136"/>
      <c r="E7" s="136"/>
      <c r="F7" s="136"/>
      <c r="G7" s="136"/>
      <c r="H7" s="136"/>
      <c r="I7" s="136"/>
      <c r="J7" s="136"/>
      <c r="K7" s="136"/>
      <c r="L7" s="136"/>
      <c r="Q7" s="134" t="s">
        <v>72</v>
      </c>
      <c r="R7" s="134"/>
      <c r="S7" s="134"/>
      <c r="T7" s="134"/>
      <c r="U7" s="134"/>
      <c r="V7" s="134"/>
      <c r="W7" s="134"/>
      <c r="X7" s="134"/>
      <c r="Y7" s="134"/>
      <c r="Z7" s="134"/>
      <c r="AA7" s="134"/>
      <c r="AB7" s="134"/>
      <c r="AC7" s="135"/>
      <c r="AE7" s="101" t="s">
        <v>71</v>
      </c>
    </row>
    <row r="8" spans="1:31" ht="37.5" customHeight="1" x14ac:dyDescent="0.2">
      <c r="A8" s="138"/>
      <c r="B8" s="138"/>
      <c r="C8" s="138"/>
      <c r="D8" s="138"/>
      <c r="E8" s="138"/>
      <c r="F8" s="138"/>
      <c r="G8" s="138"/>
      <c r="H8" s="138"/>
      <c r="I8" s="138"/>
      <c r="J8" s="138"/>
      <c r="K8" s="138"/>
      <c r="L8" s="138"/>
      <c r="M8" s="138"/>
      <c r="N8" s="138"/>
      <c r="O8" s="138"/>
      <c r="P8" s="138"/>
      <c r="Q8" s="138"/>
      <c r="R8" s="138"/>
      <c r="S8" s="138"/>
      <c r="T8" s="138"/>
      <c r="U8" s="138"/>
      <c r="V8" s="138"/>
      <c r="W8" s="138"/>
      <c r="X8" s="138"/>
      <c r="Y8" s="138"/>
      <c r="Z8" s="138"/>
      <c r="AA8" s="138"/>
      <c r="AB8" s="138"/>
      <c r="AC8" s="138"/>
      <c r="AD8" s="44"/>
      <c r="AE8" s="45"/>
    </row>
    <row r="9" spans="1:31" ht="15" customHeight="1" thickBot="1" x14ac:dyDescent="0.25">
      <c r="A9" s="102"/>
      <c r="B9" s="103"/>
      <c r="C9" s="103"/>
      <c r="D9" s="104"/>
      <c r="E9" s="103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03"/>
      <c r="S9" s="103"/>
      <c r="T9" s="103"/>
      <c r="U9" s="103"/>
      <c r="V9" s="103"/>
      <c r="W9" s="103"/>
      <c r="X9" s="103"/>
      <c r="Y9" s="103"/>
      <c r="Z9" s="103"/>
      <c r="AA9" s="103"/>
      <c r="AB9" s="103"/>
      <c r="AC9" s="103"/>
      <c r="AD9" s="139"/>
      <c r="AE9" s="139"/>
    </row>
    <row r="10" spans="1:31" ht="15" customHeight="1" thickBot="1" x14ac:dyDescent="0.25">
      <c r="A10" s="102"/>
      <c r="B10" s="103"/>
      <c r="C10" s="103"/>
      <c r="D10" s="104"/>
      <c r="E10" s="103"/>
      <c r="F10" s="103"/>
      <c r="G10" s="103"/>
      <c r="H10" s="103"/>
      <c r="I10" s="103"/>
      <c r="J10" s="103"/>
      <c r="K10" s="103"/>
      <c r="L10" s="103"/>
      <c r="M10" s="103"/>
      <c r="N10" s="103"/>
      <c r="O10" s="103"/>
      <c r="P10" s="103"/>
      <c r="Q10" s="103"/>
      <c r="R10" s="103"/>
      <c r="S10" s="103"/>
      <c r="T10" s="103"/>
      <c r="U10" s="103"/>
      <c r="V10" s="103"/>
      <c r="W10" s="103"/>
      <c r="X10" s="103"/>
      <c r="Y10" s="103"/>
      <c r="Z10" s="103"/>
      <c r="AA10" s="103"/>
      <c r="AB10" s="103"/>
      <c r="AC10" s="103"/>
      <c r="AD10" s="137"/>
      <c r="AE10" s="137"/>
    </row>
    <row r="11" spans="1:31" ht="15" customHeight="1" thickBot="1" x14ac:dyDescent="0.25">
      <c r="A11" s="102"/>
      <c r="B11" s="103"/>
      <c r="C11" s="103"/>
      <c r="D11" s="104"/>
      <c r="E11" s="103"/>
      <c r="F11" s="103"/>
      <c r="G11" s="103"/>
      <c r="H11" s="103"/>
      <c r="I11" s="103"/>
      <c r="J11" s="103"/>
      <c r="K11" s="103"/>
      <c r="L11" s="103"/>
      <c r="M11" s="103"/>
      <c r="N11" s="103"/>
      <c r="O11" s="103"/>
      <c r="P11" s="103"/>
      <c r="Q11" s="103"/>
      <c r="R11" s="103"/>
      <c r="S11" s="103"/>
      <c r="T11" s="103"/>
      <c r="U11" s="103"/>
      <c r="V11" s="103"/>
      <c r="W11" s="103"/>
      <c r="X11" s="103"/>
      <c r="Y11" s="103"/>
      <c r="Z11" s="103"/>
      <c r="AA11" s="103"/>
      <c r="AB11" s="103"/>
      <c r="AC11" s="103"/>
      <c r="AD11" s="137"/>
      <c r="AE11" s="137"/>
    </row>
    <row r="12" spans="1:31" ht="15" customHeight="1" thickBot="1" x14ac:dyDescent="0.25">
      <c r="A12" s="102"/>
      <c r="B12" s="103"/>
      <c r="C12" s="103"/>
      <c r="D12" s="104"/>
      <c r="E12" s="103"/>
      <c r="F12" s="103"/>
      <c r="G12" s="103"/>
      <c r="H12" s="103"/>
      <c r="I12" s="103"/>
      <c r="J12" s="103"/>
      <c r="K12" s="103"/>
      <c r="L12" s="103"/>
      <c r="M12" s="103"/>
      <c r="N12" s="103"/>
      <c r="O12" s="103"/>
      <c r="P12" s="103"/>
      <c r="Q12" s="103"/>
      <c r="R12" s="103"/>
      <c r="S12" s="103"/>
      <c r="T12" s="103"/>
      <c r="U12" s="103"/>
      <c r="V12" s="103"/>
      <c r="W12" s="103"/>
      <c r="X12" s="103"/>
      <c r="Y12" s="103"/>
      <c r="Z12" s="103"/>
      <c r="AA12" s="103"/>
      <c r="AB12" s="103"/>
      <c r="AC12" s="103"/>
      <c r="AD12" s="137"/>
      <c r="AE12" s="137"/>
    </row>
    <row r="13" spans="1:31" ht="15" customHeight="1" thickBot="1" x14ac:dyDescent="0.25">
      <c r="A13" s="102"/>
      <c r="B13" s="103"/>
      <c r="C13" s="103"/>
      <c r="D13" s="104"/>
      <c r="E13" s="103"/>
      <c r="F13" s="103"/>
      <c r="G13" s="103"/>
      <c r="H13" s="103"/>
      <c r="I13" s="103"/>
      <c r="J13" s="103"/>
      <c r="K13" s="103"/>
      <c r="L13" s="103"/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37"/>
      <c r="AE13" s="137"/>
    </row>
    <row r="14" spans="1:31" ht="15" customHeight="1" thickBot="1" x14ac:dyDescent="0.25">
      <c r="A14" s="102"/>
      <c r="B14" s="103"/>
      <c r="C14" s="103"/>
      <c r="D14" s="104"/>
      <c r="E14" s="103"/>
      <c r="F14" s="103"/>
      <c r="G14" s="103"/>
      <c r="H14" s="103"/>
      <c r="I14" s="103"/>
      <c r="J14" s="103"/>
      <c r="K14" s="103"/>
      <c r="L14" s="103"/>
      <c r="M14" s="103"/>
      <c r="N14" s="103"/>
      <c r="O14" s="103"/>
      <c r="P14" s="103"/>
      <c r="Q14" s="103"/>
      <c r="R14" s="103"/>
      <c r="S14" s="103"/>
      <c r="T14" s="103"/>
      <c r="U14" s="103"/>
      <c r="V14" s="103"/>
      <c r="W14" s="103"/>
      <c r="X14" s="103"/>
      <c r="Y14" s="103"/>
      <c r="Z14" s="103"/>
      <c r="AA14" s="103"/>
      <c r="AB14" s="103"/>
      <c r="AC14" s="103"/>
      <c r="AD14" s="137"/>
      <c r="AE14" s="137"/>
    </row>
    <row r="15" spans="1:31" ht="15" customHeight="1" thickBot="1" x14ac:dyDescent="0.25">
      <c r="A15" s="102"/>
      <c r="B15" s="103"/>
      <c r="C15" s="103"/>
      <c r="D15" s="104"/>
      <c r="E15" s="103"/>
      <c r="F15" s="103"/>
      <c r="G15" s="103"/>
      <c r="H15" s="103"/>
      <c r="I15" s="103"/>
      <c r="J15" s="103"/>
      <c r="K15" s="103"/>
      <c r="L15" s="103"/>
      <c r="M15" s="103"/>
      <c r="N15" s="103"/>
      <c r="O15" s="103"/>
      <c r="P15" s="103"/>
      <c r="Q15" s="103"/>
      <c r="R15" s="103"/>
      <c r="S15" s="103"/>
      <c r="T15" s="103"/>
      <c r="U15" s="103"/>
      <c r="V15" s="103"/>
      <c r="W15" s="103"/>
      <c r="X15" s="103"/>
      <c r="Y15" s="103"/>
      <c r="Z15" s="103"/>
      <c r="AA15" s="103"/>
      <c r="AB15" s="103"/>
      <c r="AC15" s="103"/>
      <c r="AD15" s="137"/>
      <c r="AE15" s="137"/>
    </row>
    <row r="16" spans="1:31" ht="15" customHeight="1" thickBot="1" x14ac:dyDescent="0.25">
      <c r="A16" s="102"/>
      <c r="B16" s="103"/>
      <c r="C16" s="103"/>
      <c r="D16" s="104"/>
      <c r="E16" s="103"/>
      <c r="F16" s="103"/>
      <c r="G16" s="103"/>
      <c r="H16" s="103"/>
      <c r="I16" s="103"/>
      <c r="J16" s="103"/>
      <c r="K16" s="103"/>
      <c r="L16" s="103"/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37"/>
      <c r="AE16" s="137"/>
    </row>
    <row r="17" spans="1:31" ht="15" customHeight="1" thickBot="1" x14ac:dyDescent="0.25">
      <c r="A17" s="102"/>
      <c r="B17" s="103"/>
      <c r="C17" s="103"/>
      <c r="D17" s="104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103"/>
      <c r="P17" s="103"/>
      <c r="Q17" s="103"/>
      <c r="R17" s="103"/>
      <c r="S17" s="103"/>
      <c r="T17" s="103"/>
      <c r="U17" s="103"/>
      <c r="V17" s="103"/>
      <c r="W17" s="103"/>
      <c r="X17" s="103"/>
      <c r="Y17" s="103"/>
      <c r="Z17" s="103"/>
      <c r="AA17" s="103"/>
      <c r="AB17" s="103"/>
      <c r="AC17" s="103"/>
      <c r="AD17" s="137"/>
      <c r="AE17" s="137"/>
    </row>
    <row r="18" spans="1:31" ht="15" customHeight="1" thickBot="1" x14ac:dyDescent="0.25">
      <c r="A18" s="102"/>
      <c r="B18" s="103"/>
      <c r="C18" s="103"/>
      <c r="D18" s="104"/>
      <c r="E18" s="103"/>
      <c r="F18" s="103"/>
      <c r="G18" s="103"/>
      <c r="H18" s="103"/>
      <c r="I18" s="103"/>
      <c r="J18" s="103"/>
      <c r="K18" s="103"/>
      <c r="L18" s="103"/>
      <c r="M18" s="103"/>
      <c r="N18" s="103"/>
      <c r="O18" s="103"/>
      <c r="P18" s="103"/>
      <c r="Q18" s="103"/>
      <c r="R18" s="103"/>
      <c r="S18" s="103"/>
      <c r="T18" s="103"/>
      <c r="U18" s="103"/>
      <c r="V18" s="103"/>
      <c r="W18" s="103"/>
      <c r="X18" s="103"/>
      <c r="Y18" s="103"/>
      <c r="Z18" s="103"/>
      <c r="AA18" s="103"/>
      <c r="AB18" s="103"/>
      <c r="AC18" s="103"/>
      <c r="AD18" s="137"/>
      <c r="AE18" s="137"/>
    </row>
    <row r="19" spans="1:31" ht="15" customHeight="1" thickBot="1" x14ac:dyDescent="0.25">
      <c r="A19" s="102"/>
      <c r="B19" s="103"/>
      <c r="C19" s="103"/>
      <c r="D19" s="104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103"/>
      <c r="P19" s="103"/>
      <c r="Q19" s="103"/>
      <c r="R19" s="103"/>
      <c r="S19" s="103"/>
      <c r="T19" s="103"/>
      <c r="U19" s="103"/>
      <c r="V19" s="103"/>
      <c r="W19" s="103"/>
      <c r="X19" s="103"/>
      <c r="Y19" s="103"/>
      <c r="Z19" s="103"/>
      <c r="AA19" s="103"/>
      <c r="AB19" s="103"/>
      <c r="AC19" s="103"/>
      <c r="AD19" s="137"/>
      <c r="AE19" s="137"/>
    </row>
    <row r="20" spans="1:31" ht="15" customHeight="1" thickBot="1" x14ac:dyDescent="0.25">
      <c r="A20" s="102"/>
      <c r="B20" s="103"/>
      <c r="C20" s="103"/>
      <c r="D20" s="104"/>
      <c r="E20" s="103"/>
      <c r="F20" s="103"/>
      <c r="G20" s="103"/>
      <c r="H20" s="103"/>
      <c r="I20" s="103"/>
      <c r="J20" s="103"/>
      <c r="K20" s="103"/>
      <c r="L20" s="103"/>
      <c r="M20" s="103"/>
      <c r="N20" s="103"/>
      <c r="O20" s="103"/>
      <c r="P20" s="103"/>
      <c r="Q20" s="103"/>
      <c r="R20" s="103"/>
      <c r="S20" s="103"/>
      <c r="T20" s="103"/>
      <c r="U20" s="103"/>
      <c r="V20" s="103"/>
      <c r="W20" s="103"/>
      <c r="X20" s="103"/>
      <c r="Y20" s="103"/>
      <c r="Z20" s="103"/>
      <c r="AA20" s="103"/>
      <c r="AB20" s="103"/>
      <c r="AC20" s="103"/>
      <c r="AD20" s="137"/>
      <c r="AE20" s="137"/>
    </row>
    <row r="21" spans="1:31" ht="15" customHeight="1" thickBot="1" x14ac:dyDescent="0.25">
      <c r="A21" s="102"/>
      <c r="B21" s="103"/>
      <c r="C21" s="103"/>
      <c r="D21" s="104"/>
      <c r="E21" s="103"/>
      <c r="F21" s="103"/>
      <c r="G21" s="103"/>
      <c r="H21" s="103"/>
      <c r="I21" s="103"/>
      <c r="J21" s="103"/>
      <c r="K21" s="103"/>
      <c r="L21" s="103"/>
      <c r="M21" s="103"/>
      <c r="N21" s="103"/>
      <c r="O21" s="103"/>
      <c r="P21" s="103"/>
      <c r="Q21" s="103"/>
      <c r="R21" s="103"/>
      <c r="S21" s="103"/>
      <c r="T21" s="103"/>
      <c r="U21" s="103"/>
      <c r="V21" s="103"/>
      <c r="W21" s="103"/>
      <c r="X21" s="103"/>
      <c r="Y21" s="103"/>
      <c r="Z21" s="103"/>
      <c r="AA21" s="103"/>
      <c r="AB21" s="103"/>
      <c r="AC21" s="103"/>
      <c r="AD21" s="137"/>
      <c r="AE21" s="137"/>
    </row>
    <row r="22" spans="1:31" ht="15" customHeight="1" thickBot="1" x14ac:dyDescent="0.25">
      <c r="A22" s="102"/>
      <c r="B22" s="103"/>
      <c r="C22" s="103"/>
      <c r="D22" s="104"/>
      <c r="E22" s="103"/>
      <c r="F22" s="103"/>
      <c r="G22" s="103"/>
      <c r="H22" s="103"/>
      <c r="I22" s="103"/>
      <c r="J22" s="103"/>
      <c r="K22" s="103"/>
      <c r="L22" s="103"/>
      <c r="M22" s="103"/>
      <c r="N22" s="103"/>
      <c r="O22" s="103"/>
      <c r="P22" s="103"/>
      <c r="Q22" s="103"/>
      <c r="R22" s="103"/>
      <c r="S22" s="103"/>
      <c r="T22" s="103"/>
      <c r="U22" s="103"/>
      <c r="V22" s="103"/>
      <c r="W22" s="103"/>
      <c r="X22" s="103"/>
      <c r="Y22" s="103"/>
      <c r="Z22" s="103"/>
      <c r="AA22" s="103"/>
      <c r="AB22" s="103"/>
      <c r="AC22" s="103"/>
      <c r="AD22" s="137"/>
      <c r="AE22" s="137"/>
    </row>
    <row r="23" spans="1:31" ht="15" customHeight="1" thickBot="1" x14ac:dyDescent="0.25">
      <c r="A23" s="102"/>
      <c r="B23" s="103"/>
      <c r="C23" s="103"/>
      <c r="D23" s="104"/>
      <c r="E23" s="103"/>
      <c r="F23" s="103"/>
      <c r="G23" s="103"/>
      <c r="H23" s="103"/>
      <c r="I23" s="103"/>
      <c r="J23" s="103"/>
      <c r="K23" s="103"/>
      <c r="L23" s="103"/>
      <c r="M23" s="103"/>
      <c r="N23" s="103"/>
      <c r="O23" s="103"/>
      <c r="P23" s="103"/>
      <c r="Q23" s="103"/>
      <c r="R23" s="103"/>
      <c r="S23" s="103"/>
      <c r="T23" s="103"/>
      <c r="U23" s="103"/>
      <c r="V23" s="103"/>
      <c r="W23" s="103"/>
      <c r="X23" s="103"/>
      <c r="Y23" s="103"/>
      <c r="Z23" s="103"/>
      <c r="AA23" s="103"/>
      <c r="AB23" s="103"/>
      <c r="AC23" s="103"/>
      <c r="AD23" s="137"/>
      <c r="AE23" s="137"/>
    </row>
    <row r="24" spans="1:31" ht="15" customHeight="1" thickBot="1" x14ac:dyDescent="0.25">
      <c r="A24" s="102"/>
      <c r="B24" s="103"/>
      <c r="C24" s="103"/>
      <c r="D24" s="104"/>
      <c r="E24" s="103"/>
      <c r="F24" s="103"/>
      <c r="G24" s="103"/>
      <c r="H24" s="103"/>
      <c r="I24" s="103"/>
      <c r="J24" s="103"/>
      <c r="K24" s="103"/>
      <c r="L24" s="103"/>
      <c r="M24" s="103"/>
      <c r="N24" s="103"/>
      <c r="O24" s="103"/>
      <c r="P24" s="103"/>
      <c r="Q24" s="103"/>
      <c r="R24" s="103"/>
      <c r="S24" s="103"/>
      <c r="T24" s="103"/>
      <c r="U24" s="103"/>
      <c r="V24" s="103"/>
      <c r="W24" s="103"/>
      <c r="X24" s="103"/>
      <c r="Y24" s="103"/>
      <c r="Z24" s="103"/>
      <c r="AA24" s="103"/>
      <c r="AB24" s="103"/>
      <c r="AC24" s="103"/>
      <c r="AD24" s="137"/>
      <c r="AE24" s="137"/>
    </row>
    <row r="25" spans="1:31" ht="15" customHeight="1" thickBot="1" x14ac:dyDescent="0.25">
      <c r="A25" s="102"/>
      <c r="B25" s="103"/>
      <c r="C25" s="103"/>
      <c r="D25" s="104"/>
      <c r="E25" s="103"/>
      <c r="F25" s="103"/>
      <c r="G25" s="103"/>
      <c r="H25" s="103"/>
      <c r="I25" s="103"/>
      <c r="J25" s="103"/>
      <c r="K25" s="103"/>
      <c r="L25" s="103"/>
      <c r="M25" s="103"/>
      <c r="N25" s="103"/>
      <c r="O25" s="103"/>
      <c r="P25" s="103"/>
      <c r="Q25" s="103"/>
      <c r="R25" s="103"/>
      <c r="S25" s="103"/>
      <c r="T25" s="103"/>
      <c r="U25" s="103"/>
      <c r="V25" s="103"/>
      <c r="W25" s="103"/>
      <c r="X25" s="103"/>
      <c r="Y25" s="103"/>
      <c r="Z25" s="103"/>
      <c r="AA25" s="103"/>
      <c r="AB25" s="103"/>
      <c r="AC25" s="103"/>
      <c r="AD25" s="137"/>
      <c r="AE25" s="137"/>
    </row>
    <row r="26" spans="1:31" ht="15" customHeight="1" thickBot="1" x14ac:dyDescent="0.25">
      <c r="A26" s="102"/>
      <c r="B26" s="103"/>
      <c r="C26" s="103"/>
      <c r="D26" s="104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37"/>
      <c r="AE26" s="137"/>
    </row>
    <row r="27" spans="1:31" ht="15" customHeight="1" thickBot="1" x14ac:dyDescent="0.25">
      <c r="A27" s="102"/>
      <c r="B27" s="103"/>
      <c r="C27" s="103"/>
      <c r="D27" s="104"/>
      <c r="E27" s="103"/>
      <c r="F27" s="103"/>
      <c r="G27" s="103"/>
      <c r="H27" s="103"/>
      <c r="I27" s="103"/>
      <c r="J27" s="103"/>
      <c r="K27" s="103"/>
      <c r="L27" s="103"/>
      <c r="M27" s="103"/>
      <c r="N27" s="103"/>
      <c r="O27" s="103"/>
      <c r="P27" s="103"/>
      <c r="Q27" s="103"/>
      <c r="R27" s="103"/>
      <c r="S27" s="103"/>
      <c r="T27" s="103"/>
      <c r="U27" s="103"/>
      <c r="V27" s="103"/>
      <c r="W27" s="103"/>
      <c r="X27" s="103"/>
      <c r="Y27" s="103"/>
      <c r="Z27" s="103"/>
      <c r="AA27" s="103"/>
      <c r="AB27" s="103"/>
      <c r="AC27" s="103"/>
      <c r="AD27" s="137"/>
      <c r="AE27" s="137"/>
    </row>
    <row r="28" spans="1:31" ht="15" customHeight="1" thickBot="1" x14ac:dyDescent="0.25">
      <c r="A28" s="102"/>
      <c r="B28" s="103"/>
      <c r="C28" s="103"/>
      <c r="D28" s="104"/>
      <c r="E28" s="103"/>
      <c r="F28" s="103"/>
      <c r="G28" s="103"/>
      <c r="H28" s="103"/>
      <c r="I28" s="103"/>
      <c r="J28" s="103"/>
      <c r="K28" s="103"/>
      <c r="L28" s="103"/>
      <c r="M28" s="103"/>
      <c r="N28" s="103"/>
      <c r="O28" s="103"/>
      <c r="P28" s="103"/>
      <c r="Q28" s="103"/>
      <c r="R28" s="103"/>
      <c r="S28" s="103"/>
      <c r="T28" s="103"/>
      <c r="U28" s="103"/>
      <c r="V28" s="103"/>
      <c r="W28" s="103"/>
      <c r="X28" s="103"/>
      <c r="Y28" s="103"/>
      <c r="Z28" s="103"/>
      <c r="AA28" s="103"/>
      <c r="AB28" s="103"/>
      <c r="AC28" s="103"/>
      <c r="AD28" s="137"/>
      <c r="AE28" s="137"/>
    </row>
    <row r="29" spans="1:31" ht="15" customHeight="1" thickBot="1" x14ac:dyDescent="0.25">
      <c r="A29" s="102"/>
      <c r="B29" s="103"/>
      <c r="C29" s="103"/>
      <c r="D29" s="104"/>
      <c r="E29" s="103"/>
      <c r="F29" s="103"/>
      <c r="G29" s="103"/>
      <c r="H29" s="103"/>
      <c r="I29" s="103"/>
      <c r="J29" s="103"/>
      <c r="K29" s="103"/>
      <c r="L29" s="103"/>
      <c r="M29" s="103"/>
      <c r="N29" s="103"/>
      <c r="O29" s="103"/>
      <c r="P29" s="103"/>
      <c r="Q29" s="103"/>
      <c r="R29" s="103"/>
      <c r="S29" s="103"/>
      <c r="T29" s="103"/>
      <c r="U29" s="103"/>
      <c r="V29" s="103"/>
      <c r="W29" s="103"/>
      <c r="X29" s="103"/>
      <c r="Y29" s="103"/>
      <c r="Z29" s="103"/>
      <c r="AA29" s="103"/>
      <c r="AB29" s="103"/>
      <c r="AC29" s="103"/>
      <c r="AD29" s="137"/>
      <c r="AE29" s="137"/>
    </row>
    <row r="30" spans="1:31" ht="15" customHeight="1" thickBot="1" x14ac:dyDescent="0.25">
      <c r="A30" s="102"/>
      <c r="B30" s="103"/>
      <c r="C30" s="103"/>
      <c r="D30" s="104"/>
      <c r="E30" s="103"/>
      <c r="F30" s="103"/>
      <c r="G30" s="103"/>
      <c r="H30" s="103"/>
      <c r="I30" s="103"/>
      <c r="J30" s="103"/>
      <c r="K30" s="103"/>
      <c r="L30" s="103"/>
      <c r="M30" s="103"/>
      <c r="N30" s="103"/>
      <c r="O30" s="103"/>
      <c r="P30" s="103"/>
      <c r="Q30" s="103"/>
      <c r="R30" s="103"/>
      <c r="S30" s="103"/>
      <c r="T30" s="103"/>
      <c r="U30" s="103"/>
      <c r="V30" s="103"/>
      <c r="W30" s="103"/>
      <c r="X30" s="103"/>
      <c r="Y30" s="103"/>
      <c r="Z30" s="103"/>
      <c r="AA30" s="103"/>
      <c r="AB30" s="103"/>
      <c r="AC30" s="103"/>
      <c r="AD30" s="137"/>
      <c r="AE30" s="137"/>
    </row>
    <row r="31" spans="1:31" x14ac:dyDescent="0.2">
      <c r="A31" s="43"/>
      <c r="B31" s="43"/>
      <c r="C31" s="43"/>
      <c r="D31" s="43"/>
      <c r="E31" s="43"/>
      <c r="F31" s="43"/>
      <c r="G31" s="43"/>
      <c r="H31" s="43"/>
      <c r="I31" s="43"/>
      <c r="J31" s="43"/>
      <c r="K31" s="43"/>
      <c r="L31" s="43"/>
      <c r="M31" s="43"/>
      <c r="N31" s="43"/>
      <c r="O31" s="43"/>
      <c r="P31" s="43"/>
      <c r="Q31" s="43"/>
      <c r="R31" s="43"/>
      <c r="S31" s="43"/>
      <c r="T31" s="43"/>
      <c r="U31" s="43"/>
      <c r="V31" s="43"/>
      <c r="W31" s="43"/>
      <c r="X31" s="43"/>
      <c r="Y31" s="43"/>
      <c r="Z31" s="43"/>
      <c r="AA31" s="43"/>
      <c r="AB31" s="43"/>
      <c r="AC31" s="43"/>
    </row>
  </sheetData>
  <mergeCells count="14">
    <mergeCell ref="Q7:AC7"/>
    <mergeCell ref="A7:L7"/>
    <mergeCell ref="AD29:AE30"/>
    <mergeCell ref="A8:AC8"/>
    <mergeCell ref="AD21:AE22"/>
    <mergeCell ref="AD23:AE24"/>
    <mergeCell ref="AD25:AE26"/>
    <mergeCell ref="AD27:AE28"/>
    <mergeCell ref="AD11:AE12"/>
    <mergeCell ref="AD13:AE14"/>
    <mergeCell ref="AD15:AE16"/>
    <mergeCell ref="AD17:AE18"/>
    <mergeCell ref="AD19:AE20"/>
    <mergeCell ref="AD9:AE10"/>
  </mergeCells>
  <printOptions horizontalCentered="1" verticalCentered="1"/>
  <pageMargins left="0.19685039370078741" right="0.19685039370078741" top="0.39370078740157483" bottom="0.39370078740157483" header="0.39370078740157483" footer="0.39370078740157483"/>
  <pageSetup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?mso-contentType ?>
<FormTemplates xmlns="http://schemas.microsoft.com/sharepoint/v3/contenttype/forms">
  <Display>DocumentLibraryForm</Display>
  <Edit>AssetEditForm</Edit>
  <New>DocumentLibraryForm</New>
</FormTemplates>
</file>

<file path=customXml/itemProps1.xml><?xml version="1.0" encoding="utf-8"?>
<ds:datastoreItem xmlns:ds="http://schemas.openxmlformats.org/officeDocument/2006/customXml" ds:itemID="{57259A09-0549-40A6-A8D7-03C825FFBB4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Plant Inventory</vt:lpstr>
      <vt:lpstr>Seed Starting Log</vt:lpstr>
      <vt:lpstr>Task List</vt:lpstr>
      <vt:lpstr>Garden Planning Grid</vt:lpstr>
      <vt:lpstr>CalendarYear</vt:lpstr>
      <vt:lpstr>DueDate</vt:lpstr>
      <vt:lpstr>Month</vt:lpstr>
      <vt:lpstr>TransplantDate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Devang</dc:creator>
  <cp:lastModifiedBy>Devang</cp:lastModifiedBy>
  <dcterms:created xsi:type="dcterms:W3CDTF">2016-04-15T14:43:04Z</dcterms:created>
  <dcterms:modified xsi:type="dcterms:W3CDTF">2016-04-15T21:46:04Z</dcterms:modified>
  <cp:version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TemplateID">
    <vt:lpwstr>TC039345379991</vt:lpwstr>
  </property>
</Properties>
</file>